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6 01 1748р Грумант, Деревянный город, деком 2\Лот 1 Грумант Ломоносовский округ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AR38" i="3" l="1"/>
  <c r="AR37" i="3"/>
  <c r="AQ37" i="3"/>
  <c r="AP38" i="3"/>
  <c r="AP37" i="3"/>
  <c r="AI36" i="3" l="1"/>
  <c r="AJ36" i="3"/>
  <c r="AK36" i="3"/>
  <c r="AH36" i="3"/>
  <c r="AJ11" i="3"/>
  <c r="AJ10" i="3" s="1"/>
  <c r="AJ9" i="3" s="1"/>
  <c r="AJ15" i="3"/>
  <c r="AJ16" i="3"/>
  <c r="AJ17" i="3"/>
  <c r="AJ18" i="3"/>
  <c r="AJ19" i="3"/>
  <c r="AJ20" i="3"/>
  <c r="AJ25" i="3"/>
  <c r="AJ24" i="3" s="1"/>
  <c r="AJ26" i="3"/>
  <c r="AJ27" i="3"/>
  <c r="AJ30" i="3"/>
  <c r="AJ31" i="3"/>
  <c r="AJ32" i="3"/>
  <c r="AJ33" i="3"/>
  <c r="AJ35" i="3"/>
  <c r="AA36" i="3"/>
  <c r="AB36" i="3"/>
  <c r="AC36" i="3"/>
  <c r="Z36" i="3"/>
  <c r="M36" i="3"/>
  <c r="N36" i="3"/>
  <c r="L36" i="3"/>
  <c r="AJ14" i="3" l="1"/>
  <c r="D36" i="3"/>
  <c r="AK11" i="3" l="1"/>
  <c r="AK10" i="3" s="1"/>
  <c r="AK9" i="3" s="1"/>
  <c r="AK15" i="3"/>
  <c r="AK16" i="3"/>
  <c r="AK17" i="3"/>
  <c r="AK18" i="3"/>
  <c r="AK19" i="3"/>
  <c r="AK20" i="3"/>
  <c r="AK25" i="3"/>
  <c r="AK26" i="3"/>
  <c r="AK27" i="3"/>
  <c r="AK30" i="3"/>
  <c r="AK31" i="3"/>
  <c r="AK32" i="3"/>
  <c r="AK33" i="3"/>
  <c r="AK35" i="3"/>
  <c r="AK14" i="3" l="1"/>
  <c r="AK24" i="3"/>
  <c r="AO21" i="3" l="1"/>
  <c r="AO35" i="3"/>
  <c r="AO33" i="3"/>
  <c r="AO32" i="3"/>
  <c r="AO31" i="3"/>
  <c r="AO30" i="3"/>
  <c r="AO29" i="3"/>
  <c r="AO27" i="3"/>
  <c r="AO26" i="3"/>
  <c r="AO25" i="3"/>
  <c r="AO20" i="3"/>
  <c r="AO19" i="3"/>
  <c r="AO18" i="3"/>
  <c r="AO17" i="3"/>
  <c r="AO16" i="3"/>
  <c r="AO15" i="3"/>
  <c r="AO11" i="3"/>
  <c r="AO10" i="3" s="1"/>
  <c r="AO9" i="3" s="1"/>
  <c r="AN28" i="3"/>
  <c r="AN24" i="3"/>
  <c r="AN14" i="3"/>
  <c r="AN9" i="3"/>
  <c r="AH25" i="3"/>
  <c r="AI25" i="3"/>
  <c r="AG25" i="3"/>
  <c r="AH11" i="3"/>
  <c r="AH10" i="3" s="1"/>
  <c r="AH9" i="3" s="1"/>
  <c r="AI11" i="3"/>
  <c r="AI10" i="3" s="1"/>
  <c r="AI9" i="3" s="1"/>
  <c r="AH15" i="3"/>
  <c r="AI15" i="3"/>
  <c r="AH16" i="3"/>
  <c r="AI16" i="3"/>
  <c r="AH17" i="3"/>
  <c r="AI17" i="3"/>
  <c r="AH18" i="3"/>
  <c r="AI18" i="3"/>
  <c r="AH19" i="3"/>
  <c r="AI19" i="3"/>
  <c r="AH20" i="3"/>
  <c r="AI20" i="3"/>
  <c r="AH26" i="3"/>
  <c r="AI26" i="3"/>
  <c r="AH27" i="3"/>
  <c r="AI27" i="3"/>
  <c r="AH30" i="3"/>
  <c r="AI30" i="3"/>
  <c r="AH31" i="3"/>
  <c r="AI31" i="3"/>
  <c r="AH32" i="3"/>
  <c r="AI32" i="3"/>
  <c r="AH33" i="3"/>
  <c r="AI33" i="3"/>
  <c r="AH35" i="3"/>
  <c r="AI35" i="3"/>
  <c r="AG35" i="3"/>
  <c r="AG33" i="3"/>
  <c r="AG32" i="3"/>
  <c r="AG31" i="3"/>
  <c r="AG30" i="3"/>
  <c r="AG27" i="3"/>
  <c r="AG26" i="3"/>
  <c r="AG20" i="3"/>
  <c r="AG19" i="3"/>
  <c r="AG18" i="3"/>
  <c r="AG17" i="3"/>
  <c r="AG16" i="3"/>
  <c r="AG15" i="3"/>
  <c r="AG11" i="3"/>
  <c r="AG10" i="3" s="1"/>
  <c r="AG9" i="3" s="1"/>
  <c r="AF29" i="3"/>
  <c r="AJ29" i="3" s="1"/>
  <c r="AJ28" i="3" s="1"/>
  <c r="AJ37" i="3" s="1"/>
  <c r="AJ39" i="3" s="1"/>
  <c r="AF24" i="3"/>
  <c r="AF14" i="3"/>
  <c r="AF9" i="3"/>
  <c r="AF28" i="3" l="1"/>
  <c r="AK29" i="3"/>
  <c r="AK28" i="3" s="1"/>
  <c r="AH14" i="3"/>
  <c r="AI14" i="3"/>
  <c r="AG29" i="3"/>
  <c r="AG28" i="3" s="1"/>
  <c r="AI29" i="3"/>
  <c r="AI28" i="3" s="1"/>
  <c r="AH29" i="3"/>
  <c r="AH28" i="3" s="1"/>
  <c r="AO28" i="3"/>
  <c r="AO24" i="3"/>
  <c r="AO14" i="3"/>
  <c r="AH24" i="3"/>
  <c r="AI24" i="3"/>
  <c r="AG24" i="3"/>
  <c r="AG14" i="3"/>
  <c r="AG37" i="3" l="1"/>
  <c r="AH37" i="3"/>
  <c r="AO37" i="3"/>
  <c r="AI37" i="3"/>
  <c r="E36" i="3" l="1"/>
  <c r="F36" i="3"/>
  <c r="G36" i="3"/>
  <c r="AA11" i="3" l="1"/>
  <c r="AA10" i="3" s="1"/>
  <c r="AA9" i="3" s="1"/>
  <c r="AB11" i="3"/>
  <c r="AB10" i="3" s="1"/>
  <c r="AB9" i="3" s="1"/>
  <c r="AC11" i="3"/>
  <c r="AC10" i="3" s="1"/>
  <c r="AC9" i="3" s="1"/>
  <c r="AA15" i="3"/>
  <c r="AB15" i="3"/>
  <c r="AC15" i="3"/>
  <c r="AA16" i="3"/>
  <c r="AB16" i="3"/>
  <c r="AC16" i="3"/>
  <c r="AA17" i="3"/>
  <c r="AB17" i="3"/>
  <c r="AC17" i="3"/>
  <c r="AA18" i="3"/>
  <c r="AB18" i="3"/>
  <c r="AC18" i="3"/>
  <c r="AA19" i="3"/>
  <c r="AB19" i="3"/>
  <c r="AC19" i="3"/>
  <c r="AA20" i="3"/>
  <c r="AB20" i="3"/>
  <c r="AC20" i="3"/>
  <c r="AA25" i="3"/>
  <c r="AB25" i="3"/>
  <c r="AC25" i="3"/>
  <c r="AA26" i="3"/>
  <c r="AB26" i="3"/>
  <c r="AC26" i="3"/>
  <c r="AA27" i="3"/>
  <c r="AB27" i="3"/>
  <c r="AC27" i="3"/>
  <c r="AA29" i="3"/>
  <c r="AB29" i="3"/>
  <c r="AC29" i="3"/>
  <c r="AA30" i="3"/>
  <c r="AB30" i="3"/>
  <c r="AC30" i="3"/>
  <c r="AA31" i="3"/>
  <c r="AB31" i="3"/>
  <c r="AC31" i="3"/>
  <c r="AA32" i="3"/>
  <c r="AB32" i="3"/>
  <c r="AC32" i="3"/>
  <c r="AA33" i="3"/>
  <c r="AB33" i="3"/>
  <c r="AC33" i="3"/>
  <c r="AA35" i="3"/>
  <c r="AB35" i="3"/>
  <c r="AC35" i="3"/>
  <c r="Z35" i="3"/>
  <c r="Z33" i="3"/>
  <c r="Z32" i="3"/>
  <c r="Z31" i="3"/>
  <c r="Z30" i="3"/>
  <c r="Z29" i="3"/>
  <c r="Z27" i="3"/>
  <c r="Z26" i="3"/>
  <c r="Z25" i="3"/>
  <c r="Z20" i="3"/>
  <c r="Z19" i="3"/>
  <c r="Z18" i="3"/>
  <c r="Z17" i="3"/>
  <c r="Z16" i="3"/>
  <c r="Z15" i="3"/>
  <c r="Z11" i="3"/>
  <c r="Z10" i="3" s="1"/>
  <c r="Z9" i="3" s="1"/>
  <c r="Y28" i="3"/>
  <c r="Y24" i="3"/>
  <c r="Y14" i="3"/>
  <c r="Y9" i="3"/>
  <c r="S11" i="3"/>
  <c r="S10" i="3" s="1"/>
  <c r="S9" i="3" s="1"/>
  <c r="T11" i="3"/>
  <c r="T10" i="3" s="1"/>
  <c r="T9" i="3" s="1"/>
  <c r="U11" i="3"/>
  <c r="U10" i="3" s="1"/>
  <c r="U9" i="3" s="1"/>
  <c r="V11" i="3"/>
  <c r="V10" i="3" s="1"/>
  <c r="V9" i="3" s="1"/>
  <c r="S15" i="3"/>
  <c r="T15" i="3"/>
  <c r="U15" i="3"/>
  <c r="V15" i="3"/>
  <c r="S16" i="3"/>
  <c r="T16" i="3"/>
  <c r="U16" i="3"/>
  <c r="V16" i="3"/>
  <c r="S17" i="3"/>
  <c r="T17" i="3"/>
  <c r="U17" i="3"/>
  <c r="V17" i="3"/>
  <c r="S18" i="3"/>
  <c r="T18" i="3"/>
  <c r="U18" i="3"/>
  <c r="V18" i="3"/>
  <c r="S19" i="3"/>
  <c r="T19" i="3"/>
  <c r="U19" i="3"/>
  <c r="V19" i="3"/>
  <c r="S20" i="3"/>
  <c r="T20" i="3"/>
  <c r="U20" i="3"/>
  <c r="V20" i="3"/>
  <c r="S21" i="3"/>
  <c r="T21" i="3"/>
  <c r="U21" i="3"/>
  <c r="V21" i="3"/>
  <c r="S25" i="3"/>
  <c r="T25" i="3"/>
  <c r="U25" i="3"/>
  <c r="V25" i="3"/>
  <c r="S26" i="3"/>
  <c r="T26" i="3"/>
  <c r="U26" i="3"/>
  <c r="V26" i="3"/>
  <c r="S27" i="3"/>
  <c r="T27" i="3"/>
  <c r="U27" i="3"/>
  <c r="V27" i="3"/>
  <c r="S29" i="3"/>
  <c r="T29" i="3"/>
  <c r="U29" i="3"/>
  <c r="V29" i="3"/>
  <c r="S30" i="3"/>
  <c r="T30" i="3"/>
  <c r="U30" i="3"/>
  <c r="V30" i="3"/>
  <c r="S31" i="3"/>
  <c r="T31" i="3"/>
  <c r="U31" i="3"/>
  <c r="V31" i="3"/>
  <c r="S32" i="3"/>
  <c r="T32" i="3"/>
  <c r="U32" i="3"/>
  <c r="V32" i="3"/>
  <c r="S33" i="3"/>
  <c r="T33" i="3"/>
  <c r="U33" i="3"/>
  <c r="V33" i="3"/>
  <c r="S35" i="3"/>
  <c r="T35" i="3"/>
  <c r="U35" i="3"/>
  <c r="V35" i="3"/>
  <c r="R21" i="3"/>
  <c r="R17" i="3"/>
  <c r="R35" i="3"/>
  <c r="R33" i="3"/>
  <c r="R32" i="3"/>
  <c r="R31" i="3"/>
  <c r="R30" i="3"/>
  <c r="R29" i="3"/>
  <c r="R27" i="3"/>
  <c r="R26" i="3"/>
  <c r="R25" i="3"/>
  <c r="R20" i="3"/>
  <c r="R19" i="3"/>
  <c r="R18" i="3"/>
  <c r="R16" i="3"/>
  <c r="R15" i="3"/>
  <c r="AK37" i="3"/>
  <c r="S36" i="3"/>
  <c r="U36" i="3" s="1"/>
  <c r="V36" i="3" s="1"/>
  <c r="R11" i="3"/>
  <c r="R10" i="3" s="1"/>
  <c r="R9" i="3" s="1"/>
  <c r="Q28" i="3"/>
  <c r="Q24" i="3"/>
  <c r="Q14" i="3"/>
  <c r="Q9" i="3"/>
  <c r="V24" i="3" l="1"/>
  <c r="V14" i="3"/>
  <c r="S14" i="3"/>
  <c r="AB24" i="3"/>
  <c r="AA24" i="3"/>
  <c r="V28" i="3"/>
  <c r="S28" i="3"/>
  <c r="S24" i="3"/>
  <c r="T24" i="3"/>
  <c r="U28" i="3"/>
  <c r="AA28" i="3"/>
  <c r="T28" i="3"/>
  <c r="T14" i="3"/>
  <c r="AB28" i="3"/>
  <c r="AC28" i="3"/>
  <c r="U14" i="3"/>
  <c r="AA14" i="3"/>
  <c r="AC14" i="3"/>
  <c r="U24" i="3"/>
  <c r="AC24" i="3"/>
  <c r="AB14" i="3"/>
  <c r="AG39" i="3"/>
  <c r="Z28" i="3"/>
  <c r="Z24" i="3"/>
  <c r="Z14" i="3"/>
  <c r="R28" i="3"/>
  <c r="R24" i="3"/>
  <c r="L11" i="3"/>
  <c r="L10" i="3" s="1"/>
  <c r="M11" i="3"/>
  <c r="M10" i="3" s="1"/>
  <c r="N11" i="3"/>
  <c r="N10" i="3" s="1"/>
  <c r="L15" i="3"/>
  <c r="M15" i="3"/>
  <c r="N15" i="3"/>
  <c r="L16" i="3"/>
  <c r="M16" i="3"/>
  <c r="N16" i="3"/>
  <c r="L17" i="3"/>
  <c r="M17" i="3"/>
  <c r="N17" i="3"/>
  <c r="L18" i="3"/>
  <c r="M18" i="3"/>
  <c r="N18" i="3"/>
  <c r="L19" i="3"/>
  <c r="M19" i="3"/>
  <c r="N19" i="3"/>
  <c r="L20" i="3"/>
  <c r="M20" i="3"/>
  <c r="N20" i="3"/>
  <c r="L25" i="3"/>
  <c r="M25" i="3"/>
  <c r="N25" i="3"/>
  <c r="L26" i="3"/>
  <c r="M26" i="3"/>
  <c r="N26" i="3"/>
  <c r="L27" i="3"/>
  <c r="M27" i="3"/>
  <c r="N27" i="3"/>
  <c r="L30" i="3"/>
  <c r="M30" i="3"/>
  <c r="N30" i="3"/>
  <c r="L31" i="3"/>
  <c r="M31" i="3"/>
  <c r="N31" i="3"/>
  <c r="L32" i="3"/>
  <c r="M32" i="3"/>
  <c r="N32" i="3"/>
  <c r="L33" i="3"/>
  <c r="M33" i="3"/>
  <c r="N33" i="3"/>
  <c r="L35" i="3"/>
  <c r="M35" i="3"/>
  <c r="N35" i="3"/>
  <c r="K29" i="3"/>
  <c r="K28" i="3" s="1"/>
  <c r="K24" i="3"/>
  <c r="K14" i="3"/>
  <c r="K9" i="3"/>
  <c r="V37" i="3" l="1"/>
  <c r="AC37" i="3"/>
  <c r="AB37" i="3"/>
  <c r="S37" i="3"/>
  <c r="S39" i="3" s="1"/>
  <c r="Z37" i="3"/>
  <c r="U37" i="3"/>
  <c r="T37" i="3"/>
  <c r="AA37" i="3"/>
  <c r="M29" i="3"/>
  <c r="M28" i="3" s="1"/>
  <c r="M14" i="3"/>
  <c r="L24" i="3"/>
  <c r="L14" i="3"/>
  <c r="M24" i="3"/>
  <c r="L29" i="3"/>
  <c r="L28" i="3" s="1"/>
  <c r="N29" i="3"/>
  <c r="N28" i="3" s="1"/>
  <c r="N24" i="3"/>
  <c r="N14" i="3"/>
  <c r="L9" i="3"/>
  <c r="N9" i="3"/>
  <c r="M9" i="3"/>
  <c r="Z39" i="3" l="1"/>
  <c r="N37" i="3"/>
  <c r="M37" i="3"/>
  <c r="L37" i="3"/>
  <c r="F10" i="3"/>
  <c r="G10" i="3"/>
  <c r="H10" i="3"/>
  <c r="D35" i="3" l="1"/>
  <c r="E10" i="3" l="1"/>
  <c r="E11" i="3"/>
  <c r="F11" i="3"/>
  <c r="F9" i="3" s="1"/>
  <c r="G11" i="3"/>
  <c r="G9" i="3" s="1"/>
  <c r="H11" i="3"/>
  <c r="H9" i="3" s="1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5" i="3"/>
  <c r="F25" i="3"/>
  <c r="G25" i="3"/>
  <c r="H25" i="3"/>
  <c r="E26" i="3"/>
  <c r="F26" i="3"/>
  <c r="G26" i="3"/>
  <c r="H26" i="3"/>
  <c r="E27" i="3"/>
  <c r="F27" i="3"/>
  <c r="G27" i="3"/>
  <c r="H27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5" i="3"/>
  <c r="F35" i="3"/>
  <c r="G35" i="3"/>
  <c r="H35" i="3"/>
  <c r="D33" i="3"/>
  <c r="D32" i="3"/>
  <c r="D31" i="3"/>
  <c r="D30" i="3"/>
  <c r="D29" i="3"/>
  <c r="D27" i="3"/>
  <c r="D26" i="3"/>
  <c r="D25" i="3"/>
  <c r="D20" i="3"/>
  <c r="D19" i="3"/>
  <c r="D18" i="3"/>
  <c r="D11" i="3"/>
  <c r="D17" i="3"/>
  <c r="D16" i="3"/>
  <c r="D15" i="3"/>
  <c r="D10" i="3"/>
  <c r="C28" i="3"/>
  <c r="C24" i="3"/>
  <c r="C14" i="3"/>
  <c r="D24" i="3" l="1"/>
  <c r="D28" i="3"/>
  <c r="H14" i="3"/>
  <c r="E14" i="3"/>
  <c r="H24" i="3"/>
  <c r="E24" i="3"/>
  <c r="E9" i="3"/>
  <c r="F28" i="3"/>
  <c r="G28" i="3"/>
  <c r="G14" i="3"/>
  <c r="F14" i="3"/>
  <c r="H28" i="3"/>
  <c r="E28" i="3"/>
  <c r="F24" i="3"/>
  <c r="G24" i="3"/>
  <c r="H37" i="3" l="1"/>
  <c r="E37" i="3"/>
  <c r="G37" i="3"/>
  <c r="F37" i="3"/>
  <c r="AH39" i="3"/>
  <c r="AI39" i="3"/>
  <c r="AC39" i="3" l="1"/>
  <c r="H39" i="3" l="1"/>
  <c r="AA39" i="3"/>
  <c r="AB39" i="3"/>
  <c r="F39" i="3"/>
  <c r="T39" i="3"/>
  <c r="V39" i="3"/>
  <c r="U39" i="3"/>
  <c r="D14" i="3" l="1"/>
  <c r="N39" i="3" l="1"/>
  <c r="L39" i="3" l="1"/>
  <c r="E39" i="3" l="1"/>
  <c r="G39" i="3"/>
  <c r="D9" i="3" l="1"/>
  <c r="D37" i="3" s="1"/>
  <c r="D39" i="3" l="1"/>
  <c r="M39" i="3" l="1"/>
  <c r="AK39" i="3"/>
  <c r="R14" i="3"/>
  <c r="R37" i="3" s="1"/>
  <c r="AO39" i="3"/>
  <c r="R39" i="3" l="1"/>
</calcChain>
</file>

<file path=xl/sharedStrings.xml><?xml version="1.0" encoding="utf-8"?>
<sst xmlns="http://schemas.openxmlformats.org/spreadsheetml/2006/main" count="357" uniqueCount="128">
  <si>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</si>
  <si>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</si>
  <si>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</si>
  <si>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</si>
  <si>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</si>
  <si>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</si>
  <si>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</si>
  <si>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</si>
  <si>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</si>
  <si>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</si>
  <si>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</si>
  <si>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</si>
  <si>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</si>
  <si>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</si>
  <si>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</si>
  <si>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</si>
  <si>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</si>
  <si>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</si>
  <si>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</si>
  <si>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</si>
  <si>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</si>
  <si>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</si>
  <si>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</si>
  <si>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</si>
  <si>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</si>
  <si>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19</t>
  </si>
  <si>
    <t>21</t>
  </si>
  <si>
    <t>11</t>
  </si>
  <si>
    <t>15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</si>
  <si>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</si>
  <si>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</si>
  <si>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</si>
  <si>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</si>
  <si>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</si>
  <si>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</si>
  <si>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</si>
  <si>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Лот № 1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</si>
  <si>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</si>
  <si>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</si>
  <si>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</si>
  <si>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</si>
  <si>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13. Аварийное обслуживание</t>
  </si>
  <si>
    <t>14. Ремонт кровли, крылец, козырьков, деревянных тротуаров</t>
  </si>
  <si>
    <t>15. Дератизация</t>
  </si>
  <si>
    <t>16. Дезинсекция</t>
  </si>
  <si>
    <t>17. Проведение технической инвентаризации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</si>
  <si>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</si>
  <si>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</si>
  <si>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</si>
  <si>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</si>
  <si>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</si>
  <si>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1 раз в год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</si>
  <si>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</si>
  <si>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</si>
  <si>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</si>
  <si>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</si>
  <si>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</si>
  <si>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</si>
  <si>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</si>
  <si>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</si>
  <si>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</si>
  <si>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</si>
  <si>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</si>
  <si>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</si>
  <si>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</si>
  <si>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</si>
  <si>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</si>
  <si>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</si>
  <si>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</si>
  <si>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</si>
  <si>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</si>
  <si>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</si>
  <si>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</si>
  <si>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</si>
  <si>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</si>
  <si>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</si>
  <si>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</si>
  <si>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</si>
  <si>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</si>
  <si>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</si>
  <si>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</si>
  <si>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</si>
  <si>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</si>
  <si>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</si>
  <si>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</si>
  <si>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</si>
  <si>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</si>
  <si>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</si>
  <si>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</si>
  <si>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</si>
  <si>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</si>
  <si>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 xml:space="preserve"> деревянный не благоустроенный без канализации, без ХВС (колонка) с печным отоплением (без центр отопления)</t>
  </si>
  <si>
    <t>МВК      деревянный благоустроенный дом с ХВС, ГВС, канализацией, центральным отоплением</t>
  </si>
  <si>
    <t>МВК деревянный благоустроенный с ХВС, ГВС, канализация, печное отопление (без центр отопления)</t>
  </si>
  <si>
    <t xml:space="preserve"> деревянный благоустроенный с ХВС, ГВС, канализация, печное отопление (без центр отопления)</t>
  </si>
  <si>
    <t>Проведение технической инвентаризации, 7500 руб.                    В тарифе распределяется на площадь жилых помещений в МКД</t>
  </si>
  <si>
    <t>Проведение технической инвентаризации,          2500 руб.                    В тарифе распределяется на площадь жилых помещений в МКД</t>
  </si>
  <si>
    <t>Проведение технической инвентаризации,                           2500 руб.                                         В тарифе распределяется на площадь жилых помещений в МКД</t>
  </si>
  <si>
    <t>МВК   деревянный не благоустроенный без канализации,  с печным отоплением (без центр отопления)</t>
  </si>
  <si>
    <t>ул. Урицкого</t>
  </si>
  <si>
    <t>д.26</t>
  </si>
  <si>
    <t>ул. Володарского</t>
  </si>
  <si>
    <t>д.76</t>
  </si>
  <si>
    <t>ул. Г. Суфтина</t>
  </si>
  <si>
    <t>ул. Шабалина</t>
  </si>
  <si>
    <t>53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</si>
  <si>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</t>
  </si>
  <si>
    <t>пр. Московский</t>
  </si>
  <si>
    <t>ул. Павла Усова</t>
  </si>
  <si>
    <t>ул. Нагорная</t>
  </si>
  <si>
    <t>36</t>
  </si>
  <si>
    <t>40</t>
  </si>
  <si>
    <t>ул. Стрелковая, 8-й прз.</t>
  </si>
  <si>
    <t>14</t>
  </si>
  <si>
    <t>39</t>
  </si>
  <si>
    <t>55</t>
  </si>
  <si>
    <t>Проведение технической инвентаризации, 2500 руб.                    В тарифе распределяется на площадь жилых помещений в МКД</t>
  </si>
  <si>
    <t xml:space="preserve">ул. Урицкого, </t>
  </si>
  <si>
    <t>д. 32, корп.1</t>
  </si>
  <si>
    <t>д. 31 корп.1</t>
  </si>
  <si>
    <t>27</t>
  </si>
  <si>
    <t>пр. Советских космонавтов</t>
  </si>
  <si>
    <t>83</t>
  </si>
  <si>
    <t>пр. Ленинградский</t>
  </si>
  <si>
    <t>28</t>
  </si>
  <si>
    <t>41</t>
  </si>
  <si>
    <t>69</t>
  </si>
  <si>
    <t>55, корп.1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</si>
</sst>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1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1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9" fontId="13" fillId="2" borderId="12" xfId="2" applyNumberFormat="1" applyFont="1" applyFill="1" applyBorder="1" applyAlignment="1">
      <alignment horizontal="left" wrapText="1"/>
    </xf>
    <xf numFmtId="3" fontId="2" fillId="0" borderId="0" xfId="0" applyNumberFormat="1" applyFont="1" applyAlignment="1"/>
    <xf numFmtId="0" fontId="5" fillId="2" borderId="0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left" wrapText="1"/>
    </xf>
    <xf numFmtId="49" fontId="13" fillId="2" borderId="13" xfId="2" applyNumberFormat="1" applyFont="1" applyFill="1" applyBorder="1" applyAlignment="1">
      <alignment horizontal="left" wrapText="1"/>
    </xf>
    <xf numFmtId="49" fontId="16" fillId="2" borderId="14" xfId="0" applyNumberFormat="1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left" wrapText="1"/>
    </xf>
    <xf numFmtId="49" fontId="13" fillId="2" borderId="15" xfId="0" applyNumberFormat="1" applyFont="1" applyFill="1" applyBorder="1" applyAlignment="1">
      <alignment horizontal="left" wrapText="1"/>
    </xf>
    <xf numFmtId="4" fontId="15" fillId="0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horizontal="left" wrapText="1"/>
    </xf>
    <xf numFmtId="4" fontId="18" fillId="2" borderId="1" xfId="0" applyNumberFormat="1" applyFont="1" applyFill="1" applyBorder="1" applyAlignment="1">
      <alignment horizontal="center"/>
    </xf>
    <xf numFmtId="0" fontId="19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9" fontId="13" fillId="2" borderId="15" xfId="2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left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9" fontId="13" fillId="2" borderId="22" xfId="2" applyNumberFormat="1" applyFont="1" applyFill="1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 wrapText="1"/>
    </xf>
    <xf numFmtId="49" fontId="13" fillId="2" borderId="22" xfId="2" applyNumberFormat="1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4" fontId="8" fillId="3" borderId="4" xfId="0" applyNumberFormat="1" applyFont="1" applyFill="1" applyBorder="1" applyAlignment="1">
      <alignment vertical="center" wrapText="1"/>
    </xf>
    <xf numFmtId="4" fontId="15" fillId="3" borderId="24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/>
    <xf numFmtId="4" fontId="8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5" fillId="3" borderId="1" xfId="0" applyNumberFormat="1" applyFont="1" applyFill="1" applyBorder="1" applyAlignment="1">
      <alignment horizontal="left" vertical="top"/>
    </xf>
    <xf numFmtId="4" fontId="8" fillId="3" borderId="2" xfId="0" applyNumberFormat="1" applyFont="1" applyFill="1" applyBorder="1" applyAlignment="1">
      <alignment horizontal="left" vertical="top"/>
    </xf>
    <xf numFmtId="0" fontId="2" fillId="3" borderId="0" xfId="0" applyFont="1" applyFill="1" applyAlignment="1">
      <alignment horizontal="center"/>
    </xf>
    <xf numFmtId="49" fontId="13" fillId="2" borderId="13" xfId="2" applyNumberFormat="1" applyFont="1" applyFill="1" applyBorder="1" applyAlignment="1">
      <alignment horizontal="center" wrapText="1"/>
    </xf>
    <xf numFmtId="49" fontId="13" fillId="2" borderId="9" xfId="2" applyNumberFormat="1" applyFont="1" applyFill="1" applyBorder="1" applyAlignment="1">
      <alignment horizontal="center" wrapText="1"/>
    </xf>
    <xf numFmtId="4" fontId="17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4" fontId="13" fillId="2" borderId="9" xfId="0" applyNumberFormat="1" applyFont="1" applyFill="1" applyBorder="1" applyAlignment="1">
      <alignment horizontal="center" vertical="center" wrapText="1"/>
    </xf>
    <xf numFmtId="4" fontId="13" fillId="2" borderId="9" xfId="2" applyNumberFormat="1" applyFont="1" applyFill="1" applyBorder="1" applyAlignment="1">
      <alignment horizontal="center" vertical="center" wrapText="1"/>
    </xf>
    <xf numFmtId="2" fontId="13" fillId="2" borderId="9" xfId="2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16" fillId="2" borderId="9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9" fontId="13" fillId="2" borderId="25" xfId="0" applyNumberFormat="1" applyFont="1" applyFill="1" applyBorder="1" applyAlignment="1">
      <alignment horizontal="left" wrapText="1"/>
    </xf>
    <xf numFmtId="49" fontId="13" fillId="2" borderId="22" xfId="0" applyNumberFormat="1" applyFont="1" applyFill="1" applyBorder="1" applyAlignment="1">
      <alignment horizontal="left" wrapText="1"/>
    </xf>
    <xf numFmtId="4" fontId="13" fillId="2" borderId="22" xfId="2" applyNumberFormat="1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4" fontId="15" fillId="3" borderId="21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view="pageBreakPreview" topLeftCell="AE34" zoomScale="86" zoomScaleNormal="100" zoomScaleSheetLayoutView="86" workbookViewId="0">
      <selection activeCell="AV47" sqref="AV47"/>
    </sheetView>
  </sheetViews>
  <sheetFormatPr defaultRowHeight="12.75" x14ac:dyDescent="0.2"/>
  <cols>
    <col min="1" max="1" width="55.5703125" style="6" customWidth="1"/>
    <col min="2" max="2" width="34.7109375" style="20" customWidth="1"/>
    <col min="3" max="3" width="27.140625" style="20" customWidth="1"/>
    <col min="4" max="4" width="9.28515625" style="7" customWidth="1"/>
    <col min="5" max="5" width="8.28515625" style="7" customWidth="1"/>
    <col min="6" max="8" width="9.28515625" style="7" customWidth="1"/>
    <col min="9" max="9" width="60.7109375" style="46" customWidth="1"/>
    <col min="10" max="10" width="33.85546875" style="20" customWidth="1"/>
    <col min="11" max="11" width="23.5703125" style="20" customWidth="1"/>
    <col min="12" max="12" width="9.28515625" style="7" customWidth="1"/>
    <col min="13" max="13" width="13.42578125" style="7" customWidth="1"/>
    <col min="14" max="14" width="13" style="7" customWidth="1"/>
    <col min="15" max="15" width="54" style="7" customWidth="1"/>
    <col min="16" max="16" width="30.42578125" style="7" customWidth="1"/>
    <col min="17" max="17" width="27.140625" style="20" customWidth="1"/>
    <col min="18" max="18" width="12.28515625" style="20" customWidth="1"/>
    <col min="19" max="19" width="13.5703125" style="20" customWidth="1"/>
    <col min="20" max="20" width="14.5703125" style="20" customWidth="1"/>
    <col min="21" max="21" width="11.5703125" style="20" customWidth="1"/>
    <col min="22" max="22" width="12.42578125" style="20" customWidth="1"/>
    <col min="23" max="23" width="48.5703125" style="20" customWidth="1"/>
    <col min="24" max="24" width="26.85546875" style="20" customWidth="1"/>
    <col min="25" max="25" width="17.28515625" style="20" customWidth="1"/>
    <col min="26" max="29" width="9.28515625" style="7" customWidth="1"/>
    <col min="30" max="30" width="74.7109375" style="7" customWidth="1"/>
    <col min="31" max="31" width="24.5703125" style="7" customWidth="1"/>
    <col min="32" max="32" width="25.140625" style="7" customWidth="1"/>
    <col min="33" max="33" width="9.28515625" style="7" customWidth="1"/>
    <col min="34" max="34" width="12.7109375" style="7" customWidth="1"/>
    <col min="35" max="37" width="9.28515625" style="7" customWidth="1"/>
    <col min="38" max="38" width="47" style="7" customWidth="1"/>
    <col min="39" max="39" width="14.7109375" style="7" customWidth="1"/>
    <col min="40" max="40" width="17.5703125" style="7" customWidth="1"/>
    <col min="41" max="41" width="10.5703125" style="7" customWidth="1"/>
    <col min="42" max="42" width="11.5703125" bestFit="1" customWidth="1"/>
  </cols>
  <sheetData>
    <row r="1" spans="1:46" s="1" customFormat="1" ht="16.5" customHeight="1" x14ac:dyDescent="0.25">
      <c r="A1" s="35" t="s">
        <v>19</v>
      </c>
      <c r="B1" s="35"/>
      <c r="C1" s="35"/>
      <c r="D1" s="16"/>
      <c r="E1" s="3"/>
      <c r="F1" s="3"/>
      <c r="G1" s="3"/>
      <c r="H1" s="3"/>
      <c r="I1" s="45"/>
      <c r="J1" s="35"/>
      <c r="K1" s="35"/>
      <c r="L1" s="3"/>
      <c r="M1" s="3"/>
      <c r="N1" s="3"/>
      <c r="O1" s="3"/>
      <c r="P1" s="3"/>
      <c r="Q1" s="35"/>
      <c r="R1" s="34"/>
      <c r="S1" s="34"/>
      <c r="T1" s="26"/>
      <c r="U1" s="26"/>
      <c r="V1" s="26"/>
      <c r="W1" s="34"/>
      <c r="X1" s="34"/>
      <c r="Y1" s="3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6" s="1" customFormat="1" ht="16.5" customHeight="1" x14ac:dyDescent="0.25">
      <c r="A2" s="35" t="s">
        <v>18</v>
      </c>
      <c r="B2" s="35"/>
      <c r="C2" s="35"/>
      <c r="D2" s="4"/>
      <c r="E2" s="4"/>
      <c r="F2" s="4"/>
      <c r="G2" s="4"/>
      <c r="H2" s="4"/>
      <c r="I2" s="45"/>
      <c r="J2" s="35"/>
      <c r="K2" s="35"/>
      <c r="L2" s="4"/>
      <c r="M2" s="4"/>
      <c r="N2" s="4"/>
      <c r="O2" s="4"/>
      <c r="P2" s="4"/>
      <c r="Q2" s="35"/>
      <c r="R2" s="34"/>
      <c r="S2" s="34"/>
      <c r="T2" s="26"/>
      <c r="U2" s="26"/>
      <c r="V2" s="26"/>
      <c r="W2" s="34"/>
      <c r="X2" s="34"/>
      <c r="Y2" s="3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6" s="1" customFormat="1" ht="16.5" customHeight="1" x14ac:dyDescent="0.25">
      <c r="A3" s="35" t="s">
        <v>17</v>
      </c>
      <c r="B3" s="35"/>
      <c r="C3" s="35"/>
      <c r="D3" s="4"/>
      <c r="E3" s="4"/>
      <c r="F3" s="4"/>
      <c r="G3" s="4"/>
      <c r="H3" s="4"/>
      <c r="I3" s="45"/>
      <c r="J3" s="35"/>
      <c r="K3" s="35"/>
      <c r="L3" s="4"/>
      <c r="M3" s="4"/>
      <c r="N3" s="4"/>
      <c r="O3" s="4"/>
      <c r="P3" s="4"/>
      <c r="Q3" s="35"/>
      <c r="R3" s="34"/>
      <c r="S3" s="34"/>
      <c r="T3" s="26"/>
      <c r="U3" s="26"/>
      <c r="V3" s="26"/>
      <c r="W3" s="34"/>
      <c r="X3" s="34"/>
      <c r="Y3" s="3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6" s="1" customFormat="1" ht="16.5" customHeight="1" x14ac:dyDescent="0.2">
      <c r="A4" s="35" t="s">
        <v>16</v>
      </c>
      <c r="B4" s="35"/>
      <c r="C4" s="35"/>
      <c r="D4" s="7"/>
      <c r="E4" s="7"/>
      <c r="F4" s="7"/>
      <c r="G4" s="7"/>
      <c r="H4" s="7"/>
      <c r="I4" s="45"/>
      <c r="J4" s="35"/>
      <c r="K4" s="35"/>
      <c r="L4" s="7"/>
      <c r="M4" s="7"/>
      <c r="N4" s="7"/>
      <c r="O4" s="7"/>
      <c r="P4" s="7"/>
      <c r="Q4" s="35"/>
      <c r="R4" s="34"/>
      <c r="S4" s="26"/>
      <c r="T4" s="26"/>
      <c r="U4" s="26"/>
      <c r="V4" s="26"/>
      <c r="W4" s="34"/>
      <c r="X4" s="34"/>
      <c r="Y4" s="34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6" s="1" customFormat="1" x14ac:dyDescent="0.2">
      <c r="A5" s="5" t="s">
        <v>36</v>
      </c>
      <c r="B5" s="20"/>
      <c r="C5" s="20"/>
      <c r="D5" s="7"/>
      <c r="E5" s="7"/>
      <c r="F5" s="7"/>
      <c r="G5" s="7"/>
      <c r="H5" s="7"/>
      <c r="I5" s="46"/>
      <c r="J5" s="20"/>
      <c r="K5" s="20"/>
      <c r="L5" s="7"/>
      <c r="M5" s="7"/>
      <c r="N5" s="7"/>
      <c r="O5" s="7"/>
      <c r="P5" s="7"/>
      <c r="Q5" s="20"/>
      <c r="R5" s="20"/>
      <c r="S5" s="20"/>
      <c r="T5" s="20"/>
      <c r="U5" s="20"/>
      <c r="V5" s="20"/>
      <c r="W5" s="20"/>
      <c r="X5" s="20"/>
      <c r="Y5" s="20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6" s="1" customFormat="1" ht="15.75" customHeight="1" x14ac:dyDescent="0.2">
      <c r="A6" s="104" t="s">
        <v>15</v>
      </c>
      <c r="B6" s="56" t="s">
        <v>14</v>
      </c>
      <c r="C6" s="57"/>
      <c r="D6" s="37"/>
      <c r="E6" s="17"/>
      <c r="F6" s="27"/>
      <c r="G6" s="27"/>
      <c r="H6" s="27"/>
      <c r="I6" s="23"/>
      <c r="J6" s="23"/>
      <c r="K6" s="23"/>
      <c r="L6" s="27"/>
      <c r="M6" s="27"/>
      <c r="N6" s="27"/>
      <c r="O6" s="27"/>
      <c r="P6" s="27"/>
      <c r="Q6" s="37"/>
      <c r="R6" s="23"/>
      <c r="S6" s="23"/>
      <c r="T6" s="23"/>
      <c r="U6" s="23"/>
      <c r="V6" s="23"/>
      <c r="W6" s="37"/>
      <c r="X6" s="37"/>
      <c r="Y6" s="37"/>
      <c r="Z6" s="1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17"/>
      <c r="AL6" s="27"/>
      <c r="AM6" s="27"/>
      <c r="AN6" s="27"/>
      <c r="AO6" s="17"/>
      <c r="AP6" s="17"/>
      <c r="AQ6" s="17"/>
      <c r="AR6" s="17"/>
      <c r="AS6" s="17"/>
      <c r="AT6" s="17"/>
    </row>
    <row r="7" spans="1:46" s="8" customFormat="1" ht="71.25" customHeight="1" x14ac:dyDescent="0.2">
      <c r="A7" s="105"/>
      <c r="B7" s="106" t="s">
        <v>13</v>
      </c>
      <c r="C7" s="110" t="s">
        <v>54</v>
      </c>
      <c r="D7" s="69" t="s">
        <v>99</v>
      </c>
      <c r="E7" s="69" t="s">
        <v>101</v>
      </c>
      <c r="F7" s="97" t="s">
        <v>103</v>
      </c>
      <c r="G7" s="69" t="s">
        <v>101</v>
      </c>
      <c r="H7" s="97" t="s">
        <v>104</v>
      </c>
      <c r="I7" s="71" t="s">
        <v>55</v>
      </c>
      <c r="J7" s="72" t="s">
        <v>13</v>
      </c>
      <c r="K7" s="99" t="s">
        <v>94</v>
      </c>
      <c r="L7" s="68" t="s">
        <v>107</v>
      </c>
      <c r="M7" s="68" t="s">
        <v>108</v>
      </c>
      <c r="N7" s="68" t="s">
        <v>108</v>
      </c>
      <c r="O7" s="112" t="s">
        <v>55</v>
      </c>
      <c r="P7" s="113" t="s">
        <v>13</v>
      </c>
      <c r="Q7" s="113" t="s">
        <v>91</v>
      </c>
      <c r="R7" s="69" t="s">
        <v>109</v>
      </c>
      <c r="S7" s="69" t="s">
        <v>109</v>
      </c>
      <c r="T7" s="69" t="s">
        <v>112</v>
      </c>
      <c r="U7" s="69" t="s">
        <v>109</v>
      </c>
      <c r="V7" s="69" t="s">
        <v>109</v>
      </c>
      <c r="W7" s="103" t="s">
        <v>15</v>
      </c>
      <c r="X7" s="109" t="s">
        <v>13</v>
      </c>
      <c r="Y7" s="109" t="s">
        <v>92</v>
      </c>
      <c r="Z7" s="28" t="s">
        <v>117</v>
      </c>
      <c r="AA7" s="29" t="s">
        <v>108</v>
      </c>
      <c r="AB7" s="29" t="s">
        <v>103</v>
      </c>
      <c r="AC7" s="29" t="s">
        <v>103</v>
      </c>
      <c r="AD7" s="103" t="s">
        <v>55</v>
      </c>
      <c r="AE7" s="109" t="s">
        <v>13</v>
      </c>
      <c r="AF7" s="109" t="s">
        <v>93</v>
      </c>
      <c r="AG7" s="31" t="s">
        <v>121</v>
      </c>
      <c r="AH7" s="31" t="s">
        <v>123</v>
      </c>
      <c r="AI7" s="29" t="s">
        <v>108</v>
      </c>
      <c r="AJ7" s="69" t="s">
        <v>108</v>
      </c>
      <c r="AK7" s="67" t="s">
        <v>101</v>
      </c>
      <c r="AL7" s="107" t="s">
        <v>55</v>
      </c>
      <c r="AM7" s="99" t="s">
        <v>13</v>
      </c>
      <c r="AN7" s="101" t="s">
        <v>98</v>
      </c>
      <c r="AO7" s="85" t="s">
        <v>109</v>
      </c>
      <c r="AP7" s="89"/>
      <c r="AQ7" s="89"/>
    </row>
    <row r="8" spans="1:46" s="8" customFormat="1" ht="22.5" customHeight="1" x14ac:dyDescent="0.2">
      <c r="A8" s="105"/>
      <c r="B8" s="106"/>
      <c r="C8" s="111"/>
      <c r="D8" s="96" t="s">
        <v>100</v>
      </c>
      <c r="E8" s="96" t="s">
        <v>102</v>
      </c>
      <c r="F8" s="32" t="s">
        <v>28</v>
      </c>
      <c r="G8" s="32" t="s">
        <v>105</v>
      </c>
      <c r="H8" s="32" t="s">
        <v>27</v>
      </c>
      <c r="I8" s="84"/>
      <c r="J8" s="84"/>
      <c r="K8" s="100"/>
      <c r="L8" s="24" t="s">
        <v>25</v>
      </c>
      <c r="M8" s="24" t="s">
        <v>28</v>
      </c>
      <c r="N8" s="24" t="s">
        <v>26</v>
      </c>
      <c r="O8" s="112"/>
      <c r="P8" s="113"/>
      <c r="Q8" s="113"/>
      <c r="R8" s="30" t="s">
        <v>110</v>
      </c>
      <c r="S8" s="30" t="s">
        <v>111</v>
      </c>
      <c r="T8" s="30" t="s">
        <v>113</v>
      </c>
      <c r="U8" s="30" t="s">
        <v>114</v>
      </c>
      <c r="V8" s="38" t="s">
        <v>115</v>
      </c>
      <c r="W8" s="103"/>
      <c r="X8" s="109"/>
      <c r="Y8" s="109"/>
      <c r="Z8" s="28" t="s">
        <v>118</v>
      </c>
      <c r="AA8" s="28" t="s">
        <v>119</v>
      </c>
      <c r="AB8" s="28" t="s">
        <v>27</v>
      </c>
      <c r="AC8" s="28" t="s">
        <v>120</v>
      </c>
      <c r="AD8" s="103"/>
      <c r="AE8" s="109"/>
      <c r="AF8" s="109"/>
      <c r="AG8" s="28" t="s">
        <v>122</v>
      </c>
      <c r="AH8" s="28" t="s">
        <v>124</v>
      </c>
      <c r="AI8" s="28" t="s">
        <v>120</v>
      </c>
      <c r="AJ8" s="44" t="s">
        <v>125</v>
      </c>
      <c r="AK8" s="44" t="s">
        <v>126</v>
      </c>
      <c r="AL8" s="108"/>
      <c r="AM8" s="100"/>
      <c r="AN8" s="102"/>
      <c r="AO8" s="86" t="s">
        <v>127</v>
      </c>
    </row>
    <row r="9" spans="1:46" s="1" customFormat="1" ht="12.75" customHeight="1" x14ac:dyDescent="0.2">
      <c r="A9" s="49" t="s">
        <v>12</v>
      </c>
      <c r="B9" s="58"/>
      <c r="C9" s="50">
        <v>0</v>
      </c>
      <c r="D9" s="12">
        <f t="shared" ref="D9" si="0">SUM(D10:D13)</f>
        <v>0</v>
      </c>
      <c r="E9" s="12">
        <f t="shared" ref="E9:H9" si="1">SUM(E10:E13)</f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73" t="s">
        <v>12</v>
      </c>
      <c r="J9" s="74"/>
      <c r="K9" s="50">
        <f>SUM(K10:K11)</f>
        <v>0</v>
      </c>
      <c r="L9" s="12">
        <f t="shared" ref="L9:N10" si="2">SUM(L10:L12)</f>
        <v>0</v>
      </c>
      <c r="M9" s="12">
        <f t="shared" si="2"/>
        <v>0</v>
      </c>
      <c r="N9" s="12">
        <f t="shared" si="2"/>
        <v>0</v>
      </c>
      <c r="O9" s="73" t="s">
        <v>12</v>
      </c>
      <c r="P9" s="74"/>
      <c r="Q9" s="50">
        <f>SUM(Q10:Q13)</f>
        <v>0</v>
      </c>
      <c r="R9" s="12">
        <f>SUM(R10:R12)</f>
        <v>0</v>
      </c>
      <c r="S9" s="12">
        <f t="shared" ref="S9:V9" si="3">SUM(S10:S12)</f>
        <v>0</v>
      </c>
      <c r="T9" s="12">
        <f t="shared" si="3"/>
        <v>0</v>
      </c>
      <c r="U9" s="12">
        <f t="shared" si="3"/>
        <v>0</v>
      </c>
      <c r="V9" s="12">
        <f t="shared" si="3"/>
        <v>0</v>
      </c>
      <c r="W9" s="73" t="s">
        <v>12</v>
      </c>
      <c r="X9" s="74"/>
      <c r="Y9" s="50">
        <f>SUM(Y10:Y13)</f>
        <v>0</v>
      </c>
      <c r="Z9" s="12">
        <f>SUM(Z10:Z12)</f>
        <v>0</v>
      </c>
      <c r="AA9" s="12">
        <f t="shared" ref="AA9:AC9" si="4">SUM(AA10:AA12)</f>
        <v>0</v>
      </c>
      <c r="AB9" s="12">
        <f t="shared" si="4"/>
        <v>0</v>
      </c>
      <c r="AC9" s="12">
        <f t="shared" si="4"/>
        <v>0</v>
      </c>
      <c r="AD9" s="73" t="s">
        <v>12</v>
      </c>
      <c r="AE9" s="74"/>
      <c r="AF9" s="50">
        <f>SUM(AF10:AF11)</f>
        <v>0</v>
      </c>
      <c r="AG9" s="12">
        <f>SUM(AG10:AG12)</f>
        <v>0</v>
      </c>
      <c r="AH9" s="12">
        <f t="shared" ref="AH9:AI9" si="5">SUM(AH10:AH12)</f>
        <v>0</v>
      </c>
      <c r="AI9" s="12">
        <f t="shared" si="5"/>
        <v>0</v>
      </c>
      <c r="AJ9" s="12">
        <f t="shared" ref="AJ9" si="6">SUM(AJ10:AJ12)</f>
        <v>0</v>
      </c>
      <c r="AK9" s="12">
        <f t="shared" ref="AK9" si="7">SUM(AK10:AK12)</f>
        <v>0</v>
      </c>
      <c r="AL9" s="73" t="s">
        <v>12</v>
      </c>
      <c r="AM9" s="74"/>
      <c r="AN9" s="50">
        <f>SUM(AN10:AN13)</f>
        <v>0</v>
      </c>
      <c r="AO9" s="12">
        <f t="shared" ref="AO9:AO10" si="8">SUM(AO10:AO12)</f>
        <v>0</v>
      </c>
    </row>
    <row r="10" spans="1:46" s="1" customFormat="1" ht="12.75" customHeight="1" x14ac:dyDescent="0.2">
      <c r="A10" s="48" t="s">
        <v>20</v>
      </c>
      <c r="B10" s="58" t="s">
        <v>48</v>
      </c>
      <c r="C10" s="47">
        <v>0</v>
      </c>
      <c r="D10" s="10">
        <f>$C$10*12*D38</f>
        <v>0</v>
      </c>
      <c r="E10" s="10">
        <f t="shared" ref="E10:H10" si="9">$C$10*12*E38</f>
        <v>0</v>
      </c>
      <c r="F10" s="10">
        <f t="shared" si="9"/>
        <v>0</v>
      </c>
      <c r="G10" s="10">
        <f t="shared" si="9"/>
        <v>0</v>
      </c>
      <c r="H10" s="10">
        <f t="shared" si="9"/>
        <v>0</v>
      </c>
      <c r="I10" s="75" t="s">
        <v>20</v>
      </c>
      <c r="J10" s="47" t="s">
        <v>56</v>
      </c>
      <c r="K10" s="47">
        <v>0</v>
      </c>
      <c r="L10" s="12">
        <f t="shared" si="2"/>
        <v>0</v>
      </c>
      <c r="M10" s="12">
        <f t="shared" si="2"/>
        <v>0</v>
      </c>
      <c r="N10" s="12">
        <f t="shared" si="2"/>
        <v>0</v>
      </c>
      <c r="O10" s="75" t="s">
        <v>20</v>
      </c>
      <c r="P10" s="47" t="s">
        <v>68</v>
      </c>
      <c r="Q10" s="47">
        <v>0</v>
      </c>
      <c r="R10" s="12">
        <f>SUM(R11:R13)</f>
        <v>0</v>
      </c>
      <c r="S10" s="12">
        <f t="shared" ref="S10:V10" si="10">SUM(S11:S13)</f>
        <v>0</v>
      </c>
      <c r="T10" s="12">
        <f t="shared" si="10"/>
        <v>0</v>
      </c>
      <c r="U10" s="12">
        <f t="shared" si="10"/>
        <v>0</v>
      </c>
      <c r="V10" s="12">
        <f t="shared" si="10"/>
        <v>0</v>
      </c>
      <c r="W10" s="76" t="s">
        <v>20</v>
      </c>
      <c r="X10" s="47" t="s">
        <v>48</v>
      </c>
      <c r="Y10" s="47">
        <v>0</v>
      </c>
      <c r="Z10" s="12">
        <f>SUM(Z11:Z13)</f>
        <v>0</v>
      </c>
      <c r="AA10" s="12">
        <f t="shared" ref="AA10:AC10" si="11">SUM(AA11:AA13)</f>
        <v>0</v>
      </c>
      <c r="AB10" s="12">
        <f t="shared" si="11"/>
        <v>0</v>
      </c>
      <c r="AC10" s="12">
        <f t="shared" si="11"/>
        <v>0</v>
      </c>
      <c r="AD10" s="75" t="s">
        <v>20</v>
      </c>
      <c r="AE10" s="47" t="s">
        <v>56</v>
      </c>
      <c r="AF10" s="47">
        <v>0</v>
      </c>
      <c r="AG10" s="12">
        <f>SUM(AG11:AG13)</f>
        <v>0</v>
      </c>
      <c r="AH10" s="12">
        <f t="shared" ref="AH10:AI10" si="12">SUM(AH11:AH13)</f>
        <v>0</v>
      </c>
      <c r="AI10" s="12">
        <f t="shared" si="12"/>
        <v>0</v>
      </c>
      <c r="AJ10" s="12">
        <f t="shared" ref="AJ10" si="13">SUM(AJ11:AJ13)</f>
        <v>0</v>
      </c>
      <c r="AK10" s="12">
        <f t="shared" ref="AK10" si="14">SUM(AK11:AK13)</f>
        <v>0</v>
      </c>
      <c r="AL10" s="75" t="s">
        <v>20</v>
      </c>
      <c r="AM10" s="47" t="s">
        <v>68</v>
      </c>
      <c r="AN10" s="47">
        <v>0</v>
      </c>
      <c r="AO10" s="12">
        <f t="shared" si="8"/>
        <v>0</v>
      </c>
    </row>
    <row r="11" spans="1:46" s="1" customFormat="1" ht="27.75" customHeight="1" x14ac:dyDescent="0.2">
      <c r="A11" s="48" t="s">
        <v>29</v>
      </c>
      <c r="B11" s="58" t="s">
        <v>49</v>
      </c>
      <c r="C11" s="47">
        <v>0</v>
      </c>
      <c r="D11" s="10">
        <f>$C$11*12*D38</f>
        <v>0</v>
      </c>
      <c r="E11" s="10">
        <f t="shared" ref="E11:H11" si="15">$C$11*12*E38</f>
        <v>0</v>
      </c>
      <c r="F11" s="10">
        <f t="shared" si="15"/>
        <v>0</v>
      </c>
      <c r="G11" s="10">
        <f t="shared" si="15"/>
        <v>0</v>
      </c>
      <c r="H11" s="10">
        <f t="shared" si="15"/>
        <v>0</v>
      </c>
      <c r="I11" s="76" t="s">
        <v>29</v>
      </c>
      <c r="J11" s="47" t="s">
        <v>57</v>
      </c>
      <c r="K11" s="47">
        <v>0</v>
      </c>
      <c r="L11" s="10">
        <f>$K$11*12*L38</f>
        <v>0</v>
      </c>
      <c r="M11" s="10">
        <f>$K$11*12*M38</f>
        <v>0</v>
      </c>
      <c r="N11" s="10">
        <f>$K$11*12*N38</f>
        <v>0</v>
      </c>
      <c r="O11" s="76" t="s">
        <v>29</v>
      </c>
      <c r="P11" s="47" t="s">
        <v>68</v>
      </c>
      <c r="Q11" s="47">
        <v>0</v>
      </c>
      <c r="R11" s="10">
        <f>$K$11*12*R38</f>
        <v>0</v>
      </c>
      <c r="S11" s="10">
        <f t="shared" ref="S11:V11" si="16">$K$11*12*S38</f>
        <v>0</v>
      </c>
      <c r="T11" s="10">
        <f t="shared" si="16"/>
        <v>0</v>
      </c>
      <c r="U11" s="10">
        <f t="shared" si="16"/>
        <v>0</v>
      </c>
      <c r="V11" s="10">
        <f t="shared" si="16"/>
        <v>0</v>
      </c>
      <c r="W11" s="76" t="s">
        <v>29</v>
      </c>
      <c r="X11" s="47" t="s">
        <v>49</v>
      </c>
      <c r="Y11" s="47">
        <v>0</v>
      </c>
      <c r="Z11" s="10">
        <f>$K$11*12*Z38</f>
        <v>0</v>
      </c>
      <c r="AA11" s="10">
        <f t="shared" ref="AA11:AC11" si="17">$K$11*12*AA38</f>
        <v>0</v>
      </c>
      <c r="AB11" s="10">
        <f t="shared" si="17"/>
        <v>0</v>
      </c>
      <c r="AC11" s="10">
        <f t="shared" si="17"/>
        <v>0</v>
      </c>
      <c r="AD11" s="76" t="s">
        <v>29</v>
      </c>
      <c r="AE11" s="47" t="s">
        <v>57</v>
      </c>
      <c r="AF11" s="47">
        <v>0</v>
      </c>
      <c r="AG11" s="10">
        <f>$K$11*12*AG38</f>
        <v>0</v>
      </c>
      <c r="AH11" s="10">
        <f t="shared" ref="AH11:AI11" si="18">$K$11*12*AH38</f>
        <v>0</v>
      </c>
      <c r="AI11" s="10">
        <f t="shared" si="18"/>
        <v>0</v>
      </c>
      <c r="AJ11" s="10">
        <f t="shared" ref="AJ11" si="19">$K$11*12*AJ38</f>
        <v>0</v>
      </c>
      <c r="AK11" s="10">
        <f t="shared" ref="AK11" si="20">$K$11*12*AK38</f>
        <v>0</v>
      </c>
      <c r="AL11" s="76" t="s">
        <v>29</v>
      </c>
      <c r="AM11" s="47" t="s">
        <v>68</v>
      </c>
      <c r="AN11" s="47">
        <v>0</v>
      </c>
      <c r="AO11" s="10">
        <f>$K$11*12*AO38</f>
        <v>0</v>
      </c>
    </row>
    <row r="12" spans="1:46" s="1" customFormat="1" x14ac:dyDescent="0.2">
      <c r="A12" s="48"/>
      <c r="B12" s="58"/>
      <c r="C12" s="47"/>
      <c r="D12" s="10"/>
      <c r="E12" s="10"/>
      <c r="F12" s="10"/>
      <c r="G12" s="10"/>
      <c r="H12" s="10"/>
      <c r="I12" s="75"/>
      <c r="J12" s="47"/>
      <c r="K12" s="47"/>
      <c r="L12" s="10"/>
      <c r="M12" s="10"/>
      <c r="N12" s="10"/>
      <c r="O12" s="75" t="s">
        <v>69</v>
      </c>
      <c r="P12" s="47"/>
      <c r="Q12" s="47"/>
      <c r="R12" s="10"/>
      <c r="S12" s="10"/>
      <c r="T12" s="10"/>
      <c r="U12" s="10"/>
      <c r="V12" s="10"/>
      <c r="W12" s="76"/>
      <c r="X12" s="47"/>
      <c r="Y12" s="47"/>
      <c r="Z12" s="10"/>
      <c r="AA12" s="10"/>
      <c r="AB12" s="10"/>
      <c r="AC12" s="10"/>
      <c r="AD12" s="75"/>
      <c r="AE12" s="47"/>
      <c r="AF12" s="47"/>
      <c r="AG12" s="10"/>
      <c r="AH12" s="10"/>
      <c r="AI12" s="10"/>
      <c r="AJ12" s="10"/>
      <c r="AK12" s="10"/>
      <c r="AL12" s="75" t="s">
        <v>69</v>
      </c>
      <c r="AM12" s="47" t="s">
        <v>57</v>
      </c>
      <c r="AN12" s="47">
        <v>0</v>
      </c>
      <c r="AO12" s="10">
        <v>0</v>
      </c>
    </row>
    <row r="13" spans="1:46" s="1" customFormat="1" x14ac:dyDescent="0.2">
      <c r="A13" s="48"/>
      <c r="B13" s="58"/>
      <c r="C13" s="47"/>
      <c r="D13" s="10"/>
      <c r="E13" s="10"/>
      <c r="F13" s="10"/>
      <c r="G13" s="10"/>
      <c r="H13" s="10"/>
      <c r="I13" s="77"/>
      <c r="J13" s="77"/>
      <c r="K13" s="77"/>
      <c r="L13" s="10"/>
      <c r="M13" s="10"/>
      <c r="N13" s="10"/>
      <c r="O13" s="75" t="s">
        <v>70</v>
      </c>
      <c r="P13" s="47"/>
      <c r="Q13" s="47"/>
      <c r="R13" s="10"/>
      <c r="S13" s="10"/>
      <c r="T13" s="10"/>
      <c r="U13" s="10"/>
      <c r="V13" s="10"/>
      <c r="W13" s="76"/>
      <c r="X13" s="47"/>
      <c r="Y13" s="47"/>
      <c r="Z13" s="10"/>
      <c r="AA13" s="10"/>
      <c r="AB13" s="10"/>
      <c r="AC13" s="10"/>
      <c r="AD13" s="75"/>
      <c r="AE13" s="47"/>
      <c r="AF13" s="47"/>
      <c r="AG13" s="10"/>
      <c r="AH13" s="10"/>
      <c r="AI13" s="10"/>
      <c r="AJ13" s="10"/>
      <c r="AK13" s="10"/>
      <c r="AL13" s="75" t="s">
        <v>70</v>
      </c>
      <c r="AM13" s="47" t="s">
        <v>71</v>
      </c>
      <c r="AN13" s="47">
        <v>0</v>
      </c>
      <c r="AO13" s="10">
        <v>0</v>
      </c>
    </row>
    <row r="14" spans="1:46" s="1" customFormat="1" ht="23.85" customHeight="1" x14ac:dyDescent="0.2">
      <c r="A14" s="49" t="s">
        <v>11</v>
      </c>
      <c r="B14" s="58"/>
      <c r="C14" s="50">
        <f>SUM(C15:C21)</f>
        <v>4.4300000000000006</v>
      </c>
      <c r="D14" s="9">
        <f>SUM(D15:D21)</f>
        <v>31826.892000000003</v>
      </c>
      <c r="E14" s="9">
        <f t="shared" ref="E14:H14" si="21">SUM(E15:E21)</f>
        <v>25277.579999999998</v>
      </c>
      <c r="F14" s="9">
        <f t="shared" si="21"/>
        <v>31210.236000000004</v>
      </c>
      <c r="G14" s="9">
        <f t="shared" si="21"/>
        <v>18095.663999999997</v>
      </c>
      <c r="H14" s="9">
        <f t="shared" si="21"/>
        <v>24793.824000000001</v>
      </c>
      <c r="I14" s="78" t="s">
        <v>11</v>
      </c>
      <c r="J14" s="74"/>
      <c r="K14" s="50">
        <f>SUM(K15:K21)</f>
        <v>4.58</v>
      </c>
      <c r="L14" s="9">
        <f t="shared" ref="L14:N14" si="22">SUM(L15:L21)</f>
        <v>22901.832000000002</v>
      </c>
      <c r="M14" s="9">
        <f t="shared" si="22"/>
        <v>17949.936000000002</v>
      </c>
      <c r="N14" s="9">
        <f t="shared" si="22"/>
        <v>22055.448</v>
      </c>
      <c r="O14" s="78" t="s">
        <v>11</v>
      </c>
      <c r="P14" s="74"/>
      <c r="Q14" s="50">
        <f>SUM(Q15:Q21)</f>
        <v>9.4499999999999993</v>
      </c>
      <c r="R14" s="9">
        <f>SUM(R15:R21)</f>
        <v>25900.559999999998</v>
      </c>
      <c r="S14" s="9">
        <f t="shared" ref="S14:V14" si="23">SUM(S15:S21)</f>
        <v>11396.7</v>
      </c>
      <c r="T14" s="9">
        <f t="shared" si="23"/>
        <v>11634.84</v>
      </c>
      <c r="U14" s="9">
        <f t="shared" si="23"/>
        <v>18053.28</v>
      </c>
      <c r="V14" s="9">
        <f t="shared" si="23"/>
        <v>10126.619999999999</v>
      </c>
      <c r="W14" s="78" t="s">
        <v>11</v>
      </c>
      <c r="X14" s="74"/>
      <c r="Y14" s="50">
        <f>SUM(Y15:Y21)</f>
        <v>4.4300000000000006</v>
      </c>
      <c r="Z14" s="9">
        <f>SUM(Z15:Z21)</f>
        <v>23688.096000000001</v>
      </c>
      <c r="AA14" s="9">
        <f t="shared" ref="AA14:AC14" si="24">SUM(AA15:AA21)</f>
        <v>44160.012000000002</v>
      </c>
      <c r="AB14" s="9">
        <f t="shared" si="24"/>
        <v>29727.072000000004</v>
      </c>
      <c r="AC14" s="9">
        <f t="shared" si="24"/>
        <v>27095.652000000002</v>
      </c>
      <c r="AD14" s="78" t="s">
        <v>11</v>
      </c>
      <c r="AE14" s="74"/>
      <c r="AF14" s="50">
        <f>SUM(AF15:AF21)</f>
        <v>4.58</v>
      </c>
      <c r="AG14" s="9">
        <f>SUM(AG15:AG21)</f>
        <v>23368.991999999998</v>
      </c>
      <c r="AH14" s="9">
        <f t="shared" ref="AH14:AI14" si="25">SUM(AH15:AH21)</f>
        <v>29332.152000000002</v>
      </c>
      <c r="AI14" s="9">
        <f t="shared" si="25"/>
        <v>17807.04</v>
      </c>
      <c r="AJ14" s="9">
        <f t="shared" ref="AJ14" si="26">SUM(AJ15:AJ21)</f>
        <v>28518.743999999999</v>
      </c>
      <c r="AK14" s="9">
        <f t="shared" ref="AK14" si="27">SUM(AK15:AK21)</f>
        <v>21126.624</v>
      </c>
      <c r="AL14" s="78" t="s">
        <v>11</v>
      </c>
      <c r="AM14" s="74"/>
      <c r="AN14" s="50">
        <f>SUM(AN15:AN21)</f>
        <v>9.4499999999999993</v>
      </c>
      <c r="AO14" s="9">
        <f>SUM(AO15:AO21)</f>
        <v>10126.619999999999</v>
      </c>
    </row>
    <row r="15" spans="1:46" s="1" customFormat="1" x14ac:dyDescent="0.2">
      <c r="A15" s="48" t="s">
        <v>30</v>
      </c>
      <c r="B15" s="58" t="s">
        <v>21</v>
      </c>
      <c r="C15" s="47">
        <v>0.41</v>
      </c>
      <c r="D15" s="10">
        <f>$C$15*12*D38</f>
        <v>2945.6040000000003</v>
      </c>
      <c r="E15" s="10">
        <f t="shared" ref="E15:H15" si="28">$C$15*12*E38</f>
        <v>2339.46</v>
      </c>
      <c r="F15" s="10">
        <f t="shared" si="28"/>
        <v>2888.5320000000002</v>
      </c>
      <c r="G15" s="10">
        <f t="shared" si="28"/>
        <v>1674.7679999999998</v>
      </c>
      <c r="H15" s="10">
        <f t="shared" si="28"/>
        <v>2294.6879999999996</v>
      </c>
      <c r="I15" s="75" t="s">
        <v>58</v>
      </c>
      <c r="J15" s="47" t="s">
        <v>21</v>
      </c>
      <c r="K15" s="47">
        <v>0.49</v>
      </c>
      <c r="L15" s="10">
        <f t="shared" ref="L15:N15" si="29">$K$15*12*L38</f>
        <v>2450.1959999999999</v>
      </c>
      <c r="M15" s="10">
        <f t="shared" si="29"/>
        <v>1920.4080000000001</v>
      </c>
      <c r="N15" s="10">
        <f t="shared" si="29"/>
        <v>2359.6440000000002</v>
      </c>
      <c r="O15" s="75" t="s">
        <v>72</v>
      </c>
      <c r="P15" s="47" t="s">
        <v>21</v>
      </c>
      <c r="Q15" s="47">
        <v>0.39</v>
      </c>
      <c r="R15" s="10">
        <f>$Q$15*12*R38</f>
        <v>1068.912</v>
      </c>
      <c r="S15" s="10">
        <f t="shared" ref="S15:V15" si="30">$Q$15*12*S38</f>
        <v>470.34</v>
      </c>
      <c r="T15" s="10">
        <f t="shared" si="30"/>
        <v>480.16799999999995</v>
      </c>
      <c r="U15" s="10">
        <f t="shared" si="30"/>
        <v>745.05599999999993</v>
      </c>
      <c r="V15" s="10">
        <f t="shared" si="30"/>
        <v>417.92399999999998</v>
      </c>
      <c r="W15" s="75" t="s">
        <v>30</v>
      </c>
      <c r="X15" s="47" t="s">
        <v>21</v>
      </c>
      <c r="Y15" s="47">
        <v>0.41</v>
      </c>
      <c r="Z15" s="10">
        <f>$Y$15*12*Z38</f>
        <v>2192.3519999999999</v>
      </c>
      <c r="AA15" s="10">
        <f t="shared" ref="AA15:AC15" si="31">$Y$15*12*AA38</f>
        <v>4087.0440000000003</v>
      </c>
      <c r="AB15" s="10">
        <f t="shared" si="31"/>
        <v>2751.2640000000001</v>
      </c>
      <c r="AC15" s="10">
        <f t="shared" si="31"/>
        <v>2507.7239999999997</v>
      </c>
      <c r="AD15" s="75" t="s">
        <v>58</v>
      </c>
      <c r="AE15" s="47" t="s">
        <v>21</v>
      </c>
      <c r="AF15" s="47">
        <v>0.49</v>
      </c>
      <c r="AG15" s="10">
        <f>$AF$15*12*AG38</f>
        <v>2500.1759999999999</v>
      </c>
      <c r="AH15" s="10">
        <f t="shared" ref="AH15:AI15" si="32">$AF$15*12*AH38</f>
        <v>3138.1560000000004</v>
      </c>
      <c r="AI15" s="10">
        <f t="shared" si="32"/>
        <v>1905.12</v>
      </c>
      <c r="AJ15" s="10">
        <f t="shared" ref="AJ15" si="33">$AF$15*12*AJ38</f>
        <v>3051.1319999999996</v>
      </c>
      <c r="AK15" s="10">
        <f t="shared" ref="AK15" si="34">$AF$15*12*AK38</f>
        <v>2260.2719999999999</v>
      </c>
      <c r="AL15" s="75" t="s">
        <v>72</v>
      </c>
      <c r="AM15" s="47" t="s">
        <v>21</v>
      </c>
      <c r="AN15" s="47">
        <v>0.39</v>
      </c>
      <c r="AO15" s="10">
        <f>$AN$15*12*AO38</f>
        <v>417.92399999999998</v>
      </c>
    </row>
    <row r="16" spans="1:46" s="1" customFormat="1" x14ac:dyDescent="0.2">
      <c r="A16" s="48" t="s">
        <v>31</v>
      </c>
      <c r="B16" s="58" t="s">
        <v>10</v>
      </c>
      <c r="C16" s="47">
        <v>0.49</v>
      </c>
      <c r="D16" s="10">
        <f>$C$16*12*D38</f>
        <v>3520.3560000000002</v>
      </c>
      <c r="E16" s="10">
        <f t="shared" ref="E16:H16" si="35">$C$16*12*E38</f>
        <v>2795.94</v>
      </c>
      <c r="F16" s="10">
        <f t="shared" si="35"/>
        <v>3452.1480000000001</v>
      </c>
      <c r="G16" s="10">
        <f t="shared" si="35"/>
        <v>2001.5519999999999</v>
      </c>
      <c r="H16" s="10">
        <f t="shared" si="35"/>
        <v>2742.4319999999998</v>
      </c>
      <c r="I16" s="75" t="s">
        <v>59</v>
      </c>
      <c r="J16" s="47" t="s">
        <v>10</v>
      </c>
      <c r="K16" s="47">
        <v>0.51</v>
      </c>
      <c r="L16" s="10">
        <f t="shared" ref="L16:N16" si="36">$K$16*12*L38</f>
        <v>2550.2040000000002</v>
      </c>
      <c r="M16" s="10">
        <f t="shared" si="36"/>
        <v>1998.7920000000001</v>
      </c>
      <c r="N16" s="10">
        <f t="shared" si="36"/>
        <v>2455.9560000000001</v>
      </c>
      <c r="O16" s="75" t="s">
        <v>73</v>
      </c>
      <c r="P16" s="47" t="s">
        <v>10</v>
      </c>
      <c r="Q16" s="47">
        <v>0.7</v>
      </c>
      <c r="R16" s="10">
        <f>$Q$16*12*R38</f>
        <v>1918.5599999999997</v>
      </c>
      <c r="S16" s="10">
        <f t="shared" ref="S16:V16" si="37">$Q$16*12*S38</f>
        <v>844.19999999999982</v>
      </c>
      <c r="T16" s="10">
        <f t="shared" si="37"/>
        <v>861.8399999999998</v>
      </c>
      <c r="U16" s="10">
        <f t="shared" si="37"/>
        <v>1337.2799999999997</v>
      </c>
      <c r="V16" s="10">
        <f t="shared" si="37"/>
        <v>750.11999999999989</v>
      </c>
      <c r="W16" s="75" t="s">
        <v>31</v>
      </c>
      <c r="X16" s="47" t="s">
        <v>10</v>
      </c>
      <c r="Y16" s="47">
        <v>0.49</v>
      </c>
      <c r="Z16" s="10">
        <f>$Y$16*12*Z38</f>
        <v>2620.1280000000002</v>
      </c>
      <c r="AA16" s="10">
        <f t="shared" ref="AA16:AC16" si="38">$Y$16*12*AA38</f>
        <v>4884.5160000000005</v>
      </c>
      <c r="AB16" s="10">
        <f t="shared" si="38"/>
        <v>3288.096</v>
      </c>
      <c r="AC16" s="10">
        <f t="shared" si="38"/>
        <v>2997.0360000000001</v>
      </c>
      <c r="AD16" s="75" t="s">
        <v>59</v>
      </c>
      <c r="AE16" s="47" t="s">
        <v>10</v>
      </c>
      <c r="AF16" s="47">
        <v>0.51</v>
      </c>
      <c r="AG16" s="10">
        <f>$AF$16*12*AG38</f>
        <v>2602.2240000000002</v>
      </c>
      <c r="AH16" s="10">
        <f t="shared" ref="AH16:AI16" si="39">$AF$16*12*AH38</f>
        <v>3266.2440000000001</v>
      </c>
      <c r="AI16" s="10">
        <f t="shared" si="39"/>
        <v>1982.88</v>
      </c>
      <c r="AJ16" s="10">
        <f t="shared" ref="AJ16" si="40">$AF$16*12*AJ38</f>
        <v>3175.6680000000001</v>
      </c>
      <c r="AK16" s="10">
        <f t="shared" ref="AK16" si="41">$AF$16*12*AK38</f>
        <v>2352.5279999999998</v>
      </c>
      <c r="AL16" s="75" t="s">
        <v>73</v>
      </c>
      <c r="AM16" s="47" t="s">
        <v>10</v>
      </c>
      <c r="AN16" s="47">
        <v>0.7</v>
      </c>
      <c r="AO16" s="10">
        <f>$AN$16*12*AO38</f>
        <v>750.11999999999989</v>
      </c>
    </row>
    <row r="17" spans="1:41" s="1" customFormat="1" x14ac:dyDescent="0.2">
      <c r="A17" s="48" t="s">
        <v>32</v>
      </c>
      <c r="B17" s="58" t="s">
        <v>22</v>
      </c>
      <c r="C17" s="47">
        <v>0.37</v>
      </c>
      <c r="D17" s="10">
        <f>$C$17*12*D38</f>
        <v>2658.2280000000001</v>
      </c>
      <c r="E17" s="10">
        <f t="shared" ref="E17:H17" si="42">$C$17*12*E38</f>
        <v>2111.2199999999998</v>
      </c>
      <c r="F17" s="10">
        <f t="shared" si="42"/>
        <v>2606.7239999999997</v>
      </c>
      <c r="G17" s="10">
        <f t="shared" si="42"/>
        <v>1511.3759999999997</v>
      </c>
      <c r="H17" s="10">
        <f t="shared" si="42"/>
        <v>2070.8159999999998</v>
      </c>
      <c r="I17" s="75" t="s">
        <v>32</v>
      </c>
      <c r="J17" s="47" t="s">
        <v>22</v>
      </c>
      <c r="K17" s="47">
        <v>0.39</v>
      </c>
      <c r="L17" s="10">
        <f t="shared" ref="L17:N17" si="43">$K$17*12*L38</f>
        <v>1950.1559999999997</v>
      </c>
      <c r="M17" s="10">
        <f t="shared" si="43"/>
        <v>1528.4880000000001</v>
      </c>
      <c r="N17" s="10">
        <f t="shared" si="43"/>
        <v>1878.0839999999998</v>
      </c>
      <c r="O17" s="75" t="s">
        <v>74</v>
      </c>
      <c r="P17" s="47" t="s">
        <v>22</v>
      </c>
      <c r="Q17" s="47">
        <v>0.38</v>
      </c>
      <c r="R17" s="10">
        <f>$Q$17*12*R38</f>
        <v>1041.5040000000001</v>
      </c>
      <c r="S17" s="10">
        <f t="shared" ref="S17:V17" si="44">$Q$17*12*S38</f>
        <v>458.28000000000003</v>
      </c>
      <c r="T17" s="10">
        <f t="shared" si="44"/>
        <v>467.85600000000005</v>
      </c>
      <c r="U17" s="10">
        <f t="shared" si="44"/>
        <v>725.952</v>
      </c>
      <c r="V17" s="10">
        <f t="shared" si="44"/>
        <v>407.20800000000003</v>
      </c>
      <c r="W17" s="75" t="s">
        <v>32</v>
      </c>
      <c r="X17" s="47" t="s">
        <v>22</v>
      </c>
      <c r="Y17" s="47">
        <v>0.37</v>
      </c>
      <c r="Z17" s="10">
        <f>$Y$17*12*Z38</f>
        <v>1978.4639999999999</v>
      </c>
      <c r="AA17" s="10">
        <f t="shared" ref="AA17:AC17" si="45">$Y$17*12*AA38</f>
        <v>3688.308</v>
      </c>
      <c r="AB17" s="10">
        <f t="shared" si="45"/>
        <v>2482.848</v>
      </c>
      <c r="AC17" s="10">
        <f t="shared" si="45"/>
        <v>2263.0679999999998</v>
      </c>
      <c r="AD17" s="75" t="s">
        <v>32</v>
      </c>
      <c r="AE17" s="47" t="s">
        <v>22</v>
      </c>
      <c r="AF17" s="47">
        <v>0.39</v>
      </c>
      <c r="AG17" s="10">
        <f>$AF$17*12*AG38</f>
        <v>1989.9359999999999</v>
      </c>
      <c r="AH17" s="10">
        <f t="shared" ref="AH17:AI17" si="46">$AF$17*12*AH38</f>
        <v>2497.7159999999999</v>
      </c>
      <c r="AI17" s="10">
        <f t="shared" si="46"/>
        <v>1516.32</v>
      </c>
      <c r="AJ17" s="10">
        <f t="shared" ref="AJ17" si="47">$AF$17*12*AJ38</f>
        <v>2428.4519999999998</v>
      </c>
      <c r="AK17" s="10">
        <f t="shared" ref="AK17" si="48">$AF$17*12*AK38</f>
        <v>1798.9919999999997</v>
      </c>
      <c r="AL17" s="75" t="s">
        <v>74</v>
      </c>
      <c r="AM17" s="47" t="s">
        <v>22</v>
      </c>
      <c r="AN17" s="47">
        <v>0.38</v>
      </c>
      <c r="AO17" s="10">
        <f>$AN$17*12*AO38</f>
        <v>407.20800000000003</v>
      </c>
    </row>
    <row r="18" spans="1:41" s="1" customFormat="1" ht="57.75" customHeight="1" x14ac:dyDescent="0.2">
      <c r="A18" s="51" t="s">
        <v>33</v>
      </c>
      <c r="B18" s="58" t="s">
        <v>9</v>
      </c>
      <c r="C18" s="47">
        <v>0.6</v>
      </c>
      <c r="D18" s="10">
        <f>$C$18*12*D38</f>
        <v>4310.6400000000003</v>
      </c>
      <c r="E18" s="10">
        <f t="shared" ref="E18:H18" si="49">$C$18*12*E38</f>
        <v>3423.5999999999995</v>
      </c>
      <c r="F18" s="10">
        <f t="shared" si="49"/>
        <v>4227.12</v>
      </c>
      <c r="G18" s="10">
        <f t="shared" si="49"/>
        <v>2450.8799999999997</v>
      </c>
      <c r="H18" s="10">
        <f t="shared" si="49"/>
        <v>3358.0799999999995</v>
      </c>
      <c r="I18" s="79" t="s">
        <v>33</v>
      </c>
      <c r="J18" s="80" t="s">
        <v>9</v>
      </c>
      <c r="K18" s="47">
        <v>0.62</v>
      </c>
      <c r="L18" s="10">
        <f t="shared" ref="L18:N18" si="50">$K$18*12*L38</f>
        <v>3100.2479999999996</v>
      </c>
      <c r="M18" s="10">
        <f t="shared" si="50"/>
        <v>2429.904</v>
      </c>
      <c r="N18" s="10">
        <f t="shared" si="50"/>
        <v>2985.672</v>
      </c>
      <c r="O18" s="79" t="s">
        <v>75</v>
      </c>
      <c r="P18" s="80" t="s">
        <v>9</v>
      </c>
      <c r="Q18" s="47">
        <v>0.54</v>
      </c>
      <c r="R18" s="10">
        <f>$Q$18*12*R38</f>
        <v>1480.0320000000002</v>
      </c>
      <c r="S18" s="10">
        <f t="shared" ref="S18:V18" si="51">$Q$18*12*S38</f>
        <v>651.24</v>
      </c>
      <c r="T18" s="10">
        <f t="shared" si="51"/>
        <v>664.84799999999996</v>
      </c>
      <c r="U18" s="10">
        <f t="shared" si="51"/>
        <v>1031.616</v>
      </c>
      <c r="V18" s="10">
        <f t="shared" si="51"/>
        <v>578.66399999999999</v>
      </c>
      <c r="W18" s="79" t="s">
        <v>33</v>
      </c>
      <c r="X18" s="80" t="s">
        <v>9</v>
      </c>
      <c r="Y18" s="47">
        <v>0.6</v>
      </c>
      <c r="Z18" s="10">
        <f>$Y$18*12*Z38</f>
        <v>3208.3199999999997</v>
      </c>
      <c r="AA18" s="10">
        <f t="shared" ref="AA18:AC18" si="52">$Y$18*12*AA38</f>
        <v>5981.04</v>
      </c>
      <c r="AB18" s="10">
        <f t="shared" si="52"/>
        <v>4026.24</v>
      </c>
      <c r="AC18" s="10">
        <f t="shared" si="52"/>
        <v>3669.8399999999997</v>
      </c>
      <c r="AD18" s="79" t="s">
        <v>33</v>
      </c>
      <c r="AE18" s="80" t="s">
        <v>9</v>
      </c>
      <c r="AF18" s="47">
        <v>0.62</v>
      </c>
      <c r="AG18" s="10">
        <f>$AF$18*12*AG38</f>
        <v>3163.4879999999998</v>
      </c>
      <c r="AH18" s="10">
        <f t="shared" ref="AH18:AI18" si="53">$AF$18*12*AH38</f>
        <v>3970.7280000000001</v>
      </c>
      <c r="AI18" s="10">
        <f t="shared" si="53"/>
        <v>2410.56</v>
      </c>
      <c r="AJ18" s="10">
        <f t="shared" ref="AJ18" si="54">$AF$18*12*AJ38</f>
        <v>3860.6159999999995</v>
      </c>
      <c r="AK18" s="10">
        <f t="shared" ref="AK18" si="55">$AF$18*12*AK38</f>
        <v>2859.9359999999997</v>
      </c>
      <c r="AL18" s="79" t="s">
        <v>75</v>
      </c>
      <c r="AM18" s="80" t="s">
        <v>9</v>
      </c>
      <c r="AN18" s="47">
        <v>0.54</v>
      </c>
      <c r="AO18" s="10">
        <f>$AN$18*12*AO38</f>
        <v>578.66399999999999</v>
      </c>
    </row>
    <row r="19" spans="1:41" s="1" customFormat="1" ht="38.25" customHeight="1" x14ac:dyDescent="0.2">
      <c r="A19" s="48" t="s">
        <v>34</v>
      </c>
      <c r="B19" s="58" t="s">
        <v>49</v>
      </c>
      <c r="C19" s="47">
        <v>7.0000000000000007E-2</v>
      </c>
      <c r="D19" s="10">
        <f>$C$19*12*D38</f>
        <v>502.90800000000007</v>
      </c>
      <c r="E19" s="10">
        <f t="shared" ref="E19:H19" si="56">$C$19*12*E38</f>
        <v>399.42</v>
      </c>
      <c r="F19" s="10">
        <f t="shared" si="56"/>
        <v>493.16400000000004</v>
      </c>
      <c r="G19" s="10">
        <f t="shared" si="56"/>
        <v>285.93600000000004</v>
      </c>
      <c r="H19" s="10">
        <f t="shared" si="56"/>
        <v>391.77600000000001</v>
      </c>
      <c r="I19" s="76" t="s">
        <v>34</v>
      </c>
      <c r="J19" s="47" t="s">
        <v>60</v>
      </c>
      <c r="K19" s="47">
        <v>0.08</v>
      </c>
      <c r="L19" s="10">
        <f t="shared" ref="L19:N19" si="57">$K$19*12*L38</f>
        <v>400.03199999999998</v>
      </c>
      <c r="M19" s="10">
        <f t="shared" si="57"/>
        <v>313.536</v>
      </c>
      <c r="N19" s="10">
        <f t="shared" si="57"/>
        <v>385.24799999999999</v>
      </c>
      <c r="O19" s="76" t="s">
        <v>76</v>
      </c>
      <c r="P19" s="47" t="s">
        <v>60</v>
      </c>
      <c r="Q19" s="47">
        <v>0.06</v>
      </c>
      <c r="R19" s="10">
        <f>$Q$19*12*R38</f>
        <v>164.44800000000001</v>
      </c>
      <c r="S19" s="10">
        <f t="shared" ref="S19:V19" si="58">$Q$19*12*S38</f>
        <v>72.36</v>
      </c>
      <c r="T19" s="10">
        <f t="shared" si="58"/>
        <v>73.872</v>
      </c>
      <c r="U19" s="10">
        <f t="shared" si="58"/>
        <v>114.62399999999998</v>
      </c>
      <c r="V19" s="10">
        <f t="shared" si="58"/>
        <v>64.295999999999992</v>
      </c>
      <c r="W19" s="76" t="s">
        <v>34</v>
      </c>
      <c r="X19" s="47" t="s">
        <v>49</v>
      </c>
      <c r="Y19" s="47">
        <v>7.0000000000000007E-2</v>
      </c>
      <c r="Z19" s="10">
        <f>$Y$19*12*Z38</f>
        <v>374.30400000000003</v>
      </c>
      <c r="AA19" s="10">
        <f t="shared" ref="AA19:AC19" si="59">$Y$19*12*AA38</f>
        <v>697.78800000000012</v>
      </c>
      <c r="AB19" s="10">
        <f t="shared" si="59"/>
        <v>469.72800000000007</v>
      </c>
      <c r="AC19" s="10">
        <f t="shared" si="59"/>
        <v>428.14800000000002</v>
      </c>
      <c r="AD19" s="76" t="s">
        <v>34</v>
      </c>
      <c r="AE19" s="47" t="s">
        <v>60</v>
      </c>
      <c r="AF19" s="47">
        <v>0.08</v>
      </c>
      <c r="AG19" s="10">
        <f>$AF$19*12*AG38</f>
        <v>408.19199999999995</v>
      </c>
      <c r="AH19" s="10">
        <f t="shared" ref="AH19:AI19" si="60">$AF$19*12*AH38</f>
        <v>512.35199999999998</v>
      </c>
      <c r="AI19" s="10">
        <f t="shared" si="60"/>
        <v>311.03999999999996</v>
      </c>
      <c r="AJ19" s="10">
        <f t="shared" ref="AJ19" si="61">$AF$19*12*AJ38</f>
        <v>498.14399999999995</v>
      </c>
      <c r="AK19" s="10">
        <f t="shared" ref="AK19" si="62">$AF$19*12*AK38</f>
        <v>369.02399999999994</v>
      </c>
      <c r="AL19" s="76" t="s">
        <v>76</v>
      </c>
      <c r="AM19" s="47" t="s">
        <v>60</v>
      </c>
      <c r="AN19" s="47">
        <v>0.06</v>
      </c>
      <c r="AO19" s="10">
        <f>$AN$19*12*AO38</f>
        <v>64.295999999999992</v>
      </c>
    </row>
    <row r="20" spans="1:41" s="1" customFormat="1" ht="24" x14ac:dyDescent="0.2">
      <c r="A20" s="48" t="s">
        <v>35</v>
      </c>
      <c r="B20" s="58" t="s">
        <v>50</v>
      </c>
      <c r="C20" s="47">
        <v>2.4900000000000002</v>
      </c>
      <c r="D20" s="10">
        <f>$C$20*12*D38</f>
        <v>17889.156000000003</v>
      </c>
      <c r="E20" s="10">
        <f t="shared" ref="E20:H20" si="63">$C$20*12*E38</f>
        <v>14207.94</v>
      </c>
      <c r="F20" s="10">
        <f t="shared" si="63"/>
        <v>17542.548000000003</v>
      </c>
      <c r="G20" s="10">
        <f t="shared" si="63"/>
        <v>10171.152</v>
      </c>
      <c r="H20" s="10">
        <f t="shared" si="63"/>
        <v>13936.032000000001</v>
      </c>
      <c r="I20" s="75" t="s">
        <v>35</v>
      </c>
      <c r="J20" s="81" t="s">
        <v>61</v>
      </c>
      <c r="K20" s="47">
        <v>2.4900000000000002</v>
      </c>
      <c r="L20" s="10">
        <f t="shared" ref="L20:N20" si="64">$K$20*12*L38</f>
        <v>12450.996000000001</v>
      </c>
      <c r="M20" s="10">
        <f t="shared" si="64"/>
        <v>9758.8080000000009</v>
      </c>
      <c r="N20" s="10">
        <f t="shared" si="64"/>
        <v>11990.844000000001</v>
      </c>
      <c r="O20" s="75" t="s">
        <v>77</v>
      </c>
      <c r="P20" s="81" t="s">
        <v>78</v>
      </c>
      <c r="Q20" s="47">
        <v>3.34</v>
      </c>
      <c r="R20" s="10">
        <f>$Q$20*12*R38</f>
        <v>9154.271999999999</v>
      </c>
      <c r="S20" s="10">
        <f t="shared" ref="S20:V20" si="65">$Q$20*12*S38</f>
        <v>4028.04</v>
      </c>
      <c r="T20" s="10">
        <f t="shared" si="65"/>
        <v>4112.2079999999996</v>
      </c>
      <c r="U20" s="10">
        <f t="shared" si="65"/>
        <v>6380.735999999999</v>
      </c>
      <c r="V20" s="10">
        <f t="shared" si="65"/>
        <v>3579.1439999999998</v>
      </c>
      <c r="W20" s="75" t="s">
        <v>35</v>
      </c>
      <c r="X20" s="81" t="s">
        <v>50</v>
      </c>
      <c r="Y20" s="47">
        <v>2.4900000000000002</v>
      </c>
      <c r="Z20" s="10">
        <f>$Y$20*12*Z38</f>
        <v>13314.528000000002</v>
      </c>
      <c r="AA20" s="10">
        <f t="shared" ref="AA20:AC20" si="66">$Y$20*12*AA38</f>
        <v>24821.316000000003</v>
      </c>
      <c r="AB20" s="10">
        <f t="shared" si="66"/>
        <v>16708.896000000004</v>
      </c>
      <c r="AC20" s="10">
        <f t="shared" si="66"/>
        <v>15229.836000000001</v>
      </c>
      <c r="AD20" s="75" t="s">
        <v>35</v>
      </c>
      <c r="AE20" s="81" t="s">
        <v>61</v>
      </c>
      <c r="AF20" s="47">
        <v>2.4900000000000002</v>
      </c>
      <c r="AG20" s="10">
        <f>$AF$20*12*AG38</f>
        <v>12704.976000000001</v>
      </c>
      <c r="AH20" s="10">
        <f t="shared" ref="AH20:AI20" si="67">$AF$20*12*AH38</f>
        <v>15946.956000000002</v>
      </c>
      <c r="AI20" s="10">
        <f t="shared" si="67"/>
        <v>9681.1200000000008</v>
      </c>
      <c r="AJ20" s="10">
        <f t="shared" ref="AJ20" si="68">$AF$20*12*AJ38</f>
        <v>15504.732</v>
      </c>
      <c r="AK20" s="10">
        <f t="shared" ref="AK20" si="69">$AF$20*12*AK38</f>
        <v>11485.872000000001</v>
      </c>
      <c r="AL20" s="75" t="s">
        <v>77</v>
      </c>
      <c r="AM20" s="81" t="s">
        <v>78</v>
      </c>
      <c r="AN20" s="47">
        <v>3.34</v>
      </c>
      <c r="AO20" s="10">
        <f>$AN$20*12*AO38</f>
        <v>3579.1439999999998</v>
      </c>
    </row>
    <row r="21" spans="1:41" s="40" customFormat="1" ht="12.75" customHeight="1" x14ac:dyDescent="0.2">
      <c r="A21" s="59"/>
      <c r="B21" s="60"/>
      <c r="C21" s="61"/>
      <c r="D21" s="39"/>
      <c r="E21" s="39"/>
      <c r="F21" s="39"/>
      <c r="G21" s="39"/>
      <c r="H21" s="39"/>
      <c r="I21" s="75"/>
      <c r="J21" s="47"/>
      <c r="K21" s="47"/>
      <c r="L21" s="39"/>
      <c r="M21" s="39"/>
      <c r="N21" s="39"/>
      <c r="O21" s="75" t="s">
        <v>79</v>
      </c>
      <c r="P21" s="47" t="s">
        <v>3</v>
      </c>
      <c r="Q21" s="47">
        <v>4.04</v>
      </c>
      <c r="R21" s="10">
        <f>$Q$21*12*R38</f>
        <v>11072.832</v>
      </c>
      <c r="S21" s="10">
        <f t="shared" ref="S21:V21" si="70">$Q$21*12*S38</f>
        <v>4872.2400000000007</v>
      </c>
      <c r="T21" s="10">
        <f t="shared" si="70"/>
        <v>4974.0479999999998</v>
      </c>
      <c r="U21" s="10">
        <f t="shared" si="70"/>
        <v>7718.0160000000005</v>
      </c>
      <c r="V21" s="10">
        <f t="shared" si="70"/>
        <v>4329.2640000000001</v>
      </c>
      <c r="W21" s="75"/>
      <c r="X21" s="47"/>
      <c r="Y21" s="47"/>
      <c r="Z21" s="39"/>
      <c r="AA21" s="39"/>
      <c r="AB21" s="39"/>
      <c r="AC21" s="39"/>
      <c r="AD21" s="75"/>
      <c r="AE21" s="47"/>
      <c r="AF21" s="47"/>
      <c r="AG21" s="10"/>
      <c r="AH21" s="10"/>
      <c r="AI21" s="10"/>
      <c r="AJ21" s="10"/>
      <c r="AK21" s="10"/>
      <c r="AL21" s="75" t="s">
        <v>79</v>
      </c>
      <c r="AM21" s="47" t="s">
        <v>3</v>
      </c>
      <c r="AN21" s="47">
        <v>4.04</v>
      </c>
      <c r="AO21" s="10">
        <f>$AN$21*AO38*12</f>
        <v>4329.2640000000001</v>
      </c>
    </row>
    <row r="22" spans="1:41" s="40" customFormat="1" ht="12.75" customHeight="1" x14ac:dyDescent="0.2">
      <c r="A22" s="87"/>
      <c r="B22" s="60"/>
      <c r="C22" s="61"/>
      <c r="D22" s="39"/>
      <c r="E22" s="39"/>
      <c r="F22" s="39"/>
      <c r="G22" s="39"/>
      <c r="H22" s="39"/>
      <c r="I22" s="88"/>
      <c r="J22" s="47"/>
      <c r="K22" s="47"/>
      <c r="L22" s="39"/>
      <c r="M22" s="39"/>
      <c r="N22" s="39"/>
      <c r="O22" s="88"/>
      <c r="P22" s="47"/>
      <c r="Q22" s="47"/>
      <c r="R22" s="10"/>
      <c r="S22" s="10"/>
      <c r="T22" s="10"/>
      <c r="U22" s="10"/>
      <c r="V22" s="10"/>
      <c r="W22" s="88"/>
      <c r="X22" s="47"/>
      <c r="Y22" s="47"/>
      <c r="Z22" s="39"/>
      <c r="AA22" s="39"/>
      <c r="AB22" s="39"/>
      <c r="AC22" s="39"/>
      <c r="AD22" s="88"/>
      <c r="AE22" s="47"/>
      <c r="AF22" s="47"/>
      <c r="AG22" s="10"/>
      <c r="AH22" s="10"/>
      <c r="AI22" s="10"/>
      <c r="AJ22" s="10"/>
      <c r="AK22" s="10"/>
      <c r="AL22" s="88"/>
      <c r="AM22" s="47"/>
      <c r="AN22" s="47"/>
      <c r="AO22" s="10"/>
    </row>
    <row r="23" spans="1:41" s="40" customFormat="1" ht="12.75" customHeight="1" x14ac:dyDescent="0.2">
      <c r="A23" s="87"/>
      <c r="B23" s="60"/>
      <c r="C23" s="61"/>
      <c r="D23" s="39"/>
      <c r="E23" s="39"/>
      <c r="F23" s="39"/>
      <c r="G23" s="39"/>
      <c r="H23" s="39"/>
      <c r="I23" s="88"/>
      <c r="J23" s="47"/>
      <c r="K23" s="47"/>
      <c r="L23" s="39"/>
      <c r="M23" s="39"/>
      <c r="N23" s="39"/>
      <c r="O23" s="88"/>
      <c r="P23" s="47"/>
      <c r="Q23" s="47"/>
      <c r="R23" s="10"/>
      <c r="S23" s="10"/>
      <c r="T23" s="10"/>
      <c r="U23" s="10"/>
      <c r="V23" s="10"/>
      <c r="W23" s="88"/>
      <c r="X23" s="47"/>
      <c r="Y23" s="47"/>
      <c r="Z23" s="39"/>
      <c r="AA23" s="39"/>
      <c r="AB23" s="39"/>
      <c r="AC23" s="39"/>
      <c r="AD23" s="88"/>
      <c r="AE23" s="47"/>
      <c r="AF23" s="47"/>
      <c r="AG23" s="10"/>
      <c r="AH23" s="10"/>
      <c r="AI23" s="10"/>
      <c r="AJ23" s="10"/>
      <c r="AK23" s="10"/>
      <c r="AL23" s="88"/>
      <c r="AM23" s="47"/>
      <c r="AN23" s="47"/>
      <c r="AO23" s="10"/>
    </row>
    <row r="24" spans="1:41" s="1" customFormat="1" ht="27" customHeight="1" x14ac:dyDescent="0.2">
      <c r="A24" s="49" t="s">
        <v>8</v>
      </c>
      <c r="B24" s="58"/>
      <c r="C24" s="52">
        <f>SUM(C25:C27)</f>
        <v>2.1399999999999997</v>
      </c>
      <c r="D24" s="11">
        <f>SUM(D25:D27)</f>
        <v>15374.616</v>
      </c>
      <c r="E24" s="11">
        <f t="shared" ref="E24:H24" si="71">SUM(E25:E27)</f>
        <v>12210.84</v>
      </c>
      <c r="F24" s="11">
        <f t="shared" si="71"/>
        <v>15076.727999999999</v>
      </c>
      <c r="G24" s="11">
        <f t="shared" si="71"/>
        <v>8741.4719999999998</v>
      </c>
      <c r="H24" s="11">
        <f t="shared" si="71"/>
        <v>11977.151999999998</v>
      </c>
      <c r="I24" s="78" t="s">
        <v>8</v>
      </c>
      <c r="J24" s="74"/>
      <c r="K24" s="52">
        <f>SUM(K25:K27)</f>
        <v>4.93</v>
      </c>
      <c r="L24" s="11">
        <f t="shared" ref="L24:N24" si="72">SUM(L25:L27)</f>
        <v>24651.971999999998</v>
      </c>
      <c r="M24" s="11">
        <f t="shared" si="72"/>
        <v>19321.656000000003</v>
      </c>
      <c r="N24" s="11">
        <f t="shared" si="72"/>
        <v>23740.908000000003</v>
      </c>
      <c r="O24" s="78" t="s">
        <v>8</v>
      </c>
      <c r="P24" s="74"/>
      <c r="Q24" s="52">
        <f>SUM(Q25:Q27)</f>
        <v>3.36</v>
      </c>
      <c r="R24" s="11">
        <f>SUM(R25:R27)</f>
        <v>9209.0879999999997</v>
      </c>
      <c r="S24" s="11">
        <f t="shared" ref="S24:V24" si="73">SUM(S25:S27)</f>
        <v>4052.16</v>
      </c>
      <c r="T24" s="11">
        <f t="shared" si="73"/>
        <v>4136.8320000000003</v>
      </c>
      <c r="U24" s="11">
        <f t="shared" si="73"/>
        <v>6418.9439999999995</v>
      </c>
      <c r="V24" s="11">
        <f t="shared" si="73"/>
        <v>3600.576</v>
      </c>
      <c r="W24" s="78" t="s">
        <v>8</v>
      </c>
      <c r="X24" s="74"/>
      <c r="Y24" s="52">
        <f>SUM(Y25:Y27)</f>
        <v>2.1399999999999997</v>
      </c>
      <c r="Z24" s="11">
        <f>SUM(Z25:Z27)</f>
        <v>11443.007999999998</v>
      </c>
      <c r="AA24" s="11">
        <f t="shared" ref="AA24:AC24" si="74">SUM(AA25:AA27)</f>
        <v>21332.375999999997</v>
      </c>
      <c r="AB24" s="11">
        <f t="shared" si="74"/>
        <v>14360.255999999999</v>
      </c>
      <c r="AC24" s="11">
        <f t="shared" si="74"/>
        <v>13089.095999999998</v>
      </c>
      <c r="AD24" s="78" t="s">
        <v>8</v>
      </c>
      <c r="AE24" s="74"/>
      <c r="AF24" s="52">
        <f>SUM(AF25:AF27)</f>
        <v>3.49</v>
      </c>
      <c r="AG24" s="11">
        <f>SUM(AG25:AG27)</f>
        <v>17807.376</v>
      </c>
      <c r="AH24" s="11">
        <f t="shared" ref="AH24:AI24" si="75">SUM(AH25:AH27)</f>
        <v>22351.356000000003</v>
      </c>
      <c r="AI24" s="11">
        <f t="shared" si="75"/>
        <v>13569.119999999999</v>
      </c>
      <c r="AJ24" s="11">
        <f t="shared" ref="AJ24" si="76">SUM(AJ25:AJ27)</f>
        <v>21731.531999999999</v>
      </c>
      <c r="AK24" s="11">
        <f t="shared" ref="AK24" si="77">SUM(AK25:AK27)</f>
        <v>16098.671999999999</v>
      </c>
      <c r="AL24" s="78" t="s">
        <v>8</v>
      </c>
      <c r="AM24" s="74"/>
      <c r="AN24" s="52">
        <f>SUM(AN25:AN27)</f>
        <v>2.66</v>
      </c>
      <c r="AO24" s="11">
        <f>SUM(AO25:AO27)</f>
        <v>2850.4559999999997</v>
      </c>
    </row>
    <row r="25" spans="1:41" s="1" customFormat="1" ht="36" customHeight="1" x14ac:dyDescent="0.2">
      <c r="A25" s="48" t="s">
        <v>37</v>
      </c>
      <c r="B25" s="58" t="s">
        <v>3</v>
      </c>
      <c r="C25" s="47">
        <v>1.1299999999999999</v>
      </c>
      <c r="D25" s="10">
        <f>$C$25*12*D38</f>
        <v>8118.3720000000003</v>
      </c>
      <c r="E25" s="10">
        <f t="shared" ref="E25:H25" si="78">$C$25*12*E38</f>
        <v>6447.78</v>
      </c>
      <c r="F25" s="10">
        <f t="shared" si="78"/>
        <v>7961.0759999999991</v>
      </c>
      <c r="G25" s="10">
        <f t="shared" si="78"/>
        <v>4615.8239999999996</v>
      </c>
      <c r="H25" s="10">
        <f t="shared" si="78"/>
        <v>6324.3839999999991</v>
      </c>
      <c r="I25" s="76" t="s">
        <v>37</v>
      </c>
      <c r="J25" s="47" t="s">
        <v>3</v>
      </c>
      <c r="K25" s="47">
        <v>1.1100000000000001</v>
      </c>
      <c r="L25" s="10">
        <f t="shared" ref="L25:N25" si="79">$K$25*12*L38</f>
        <v>5550.4440000000004</v>
      </c>
      <c r="M25" s="10">
        <f t="shared" si="79"/>
        <v>4350.3120000000008</v>
      </c>
      <c r="N25" s="10">
        <f t="shared" si="79"/>
        <v>5345.3160000000007</v>
      </c>
      <c r="O25" s="76" t="s">
        <v>80</v>
      </c>
      <c r="P25" s="47" t="s">
        <v>3</v>
      </c>
      <c r="Q25" s="47">
        <v>1.1100000000000001</v>
      </c>
      <c r="R25" s="10">
        <f>$Q$25*12*R38</f>
        <v>3042.288</v>
      </c>
      <c r="S25" s="10">
        <f t="shared" ref="S25:V25" si="80">$Q$25*12*S38</f>
        <v>1338.66</v>
      </c>
      <c r="T25" s="10">
        <f t="shared" si="80"/>
        <v>1366.6320000000001</v>
      </c>
      <c r="U25" s="10">
        <f t="shared" si="80"/>
        <v>2120.5439999999999</v>
      </c>
      <c r="V25" s="10">
        <f t="shared" si="80"/>
        <v>1189.4759999999999</v>
      </c>
      <c r="W25" s="76" t="s">
        <v>37</v>
      </c>
      <c r="X25" s="47" t="s">
        <v>3</v>
      </c>
      <c r="Y25" s="47">
        <v>1.1299999999999999</v>
      </c>
      <c r="Z25" s="10">
        <f>$Y$25*12*Z38</f>
        <v>6042.3359999999993</v>
      </c>
      <c r="AA25" s="10">
        <f t="shared" ref="AA25:AC25" si="81">$Y$25*12*AA38</f>
        <v>11264.291999999999</v>
      </c>
      <c r="AB25" s="10">
        <f t="shared" si="81"/>
        <v>7582.7519999999995</v>
      </c>
      <c r="AC25" s="10">
        <f t="shared" si="81"/>
        <v>6911.5319999999992</v>
      </c>
      <c r="AD25" s="76" t="s">
        <v>37</v>
      </c>
      <c r="AE25" s="47" t="s">
        <v>3</v>
      </c>
      <c r="AF25" s="47">
        <v>1.1100000000000001</v>
      </c>
      <c r="AG25" s="10">
        <f>$AF$25*12*AG38</f>
        <v>5663.6639999999998</v>
      </c>
      <c r="AH25" s="10">
        <f t="shared" ref="AH25:AI25" si="82">$AF$25*12*AH38</f>
        <v>7108.8840000000009</v>
      </c>
      <c r="AI25" s="10">
        <f t="shared" si="82"/>
        <v>4315.68</v>
      </c>
      <c r="AJ25" s="10">
        <f t="shared" ref="AJ25" si="83">$AF$25*12*AJ38</f>
        <v>6911.7479999999996</v>
      </c>
      <c r="AK25" s="10">
        <f t="shared" ref="AK25" si="84">$AF$25*12*AK38</f>
        <v>5120.2079999999996</v>
      </c>
      <c r="AL25" s="76" t="s">
        <v>80</v>
      </c>
      <c r="AM25" s="47" t="s">
        <v>3</v>
      </c>
      <c r="AN25" s="47">
        <v>1.1100000000000001</v>
      </c>
      <c r="AO25" s="10">
        <f>$AN$25*12*AO38</f>
        <v>1189.4759999999999</v>
      </c>
    </row>
    <row r="26" spans="1:41" s="1" customFormat="1" ht="71.25" customHeight="1" x14ac:dyDescent="0.2">
      <c r="A26" s="48" t="s">
        <v>38</v>
      </c>
      <c r="B26" s="58" t="s">
        <v>7</v>
      </c>
      <c r="C26" s="47">
        <v>0.16</v>
      </c>
      <c r="D26" s="10">
        <f>$C$26*12*D38</f>
        <v>1149.5040000000001</v>
      </c>
      <c r="E26" s="10">
        <f t="shared" ref="E26:H26" si="85">$C$26*12*E38</f>
        <v>912.95999999999992</v>
      </c>
      <c r="F26" s="10">
        <f t="shared" si="85"/>
        <v>1127.232</v>
      </c>
      <c r="G26" s="10">
        <f t="shared" si="85"/>
        <v>653.56799999999998</v>
      </c>
      <c r="H26" s="10">
        <f t="shared" si="85"/>
        <v>895.48799999999994</v>
      </c>
      <c r="I26" s="76" t="s">
        <v>38</v>
      </c>
      <c r="J26" s="80" t="s">
        <v>7</v>
      </c>
      <c r="K26" s="47">
        <v>0.13</v>
      </c>
      <c r="L26" s="10">
        <f t="shared" ref="L26:N26" si="86">$K$26*12*L38</f>
        <v>650.05200000000002</v>
      </c>
      <c r="M26" s="10">
        <f t="shared" si="86"/>
        <v>509.49600000000004</v>
      </c>
      <c r="N26" s="10">
        <f t="shared" si="86"/>
        <v>626.02800000000002</v>
      </c>
      <c r="O26" s="76" t="s">
        <v>81</v>
      </c>
      <c r="P26" s="80" t="s">
        <v>7</v>
      </c>
      <c r="Q26" s="47">
        <v>0.14000000000000001</v>
      </c>
      <c r="R26" s="10">
        <f>$Q$26*12*R38</f>
        <v>383.71200000000005</v>
      </c>
      <c r="S26" s="10">
        <f t="shared" ref="S26:V26" si="87">$Q$26*12*S38</f>
        <v>168.84</v>
      </c>
      <c r="T26" s="10">
        <f t="shared" si="87"/>
        <v>172.36799999999999</v>
      </c>
      <c r="U26" s="10">
        <f t="shared" si="87"/>
        <v>267.45600000000002</v>
      </c>
      <c r="V26" s="10">
        <f t="shared" si="87"/>
        <v>150.024</v>
      </c>
      <c r="W26" s="76" t="s">
        <v>38</v>
      </c>
      <c r="X26" s="80" t="s">
        <v>7</v>
      </c>
      <c r="Y26" s="47">
        <v>0.16</v>
      </c>
      <c r="Z26" s="10">
        <f>$Y$26*12*Z38</f>
        <v>855.55200000000002</v>
      </c>
      <c r="AA26" s="10">
        <f t="shared" ref="AA26:AC26" si="88">$Y$26*12*AA38</f>
        <v>1594.944</v>
      </c>
      <c r="AB26" s="10">
        <f t="shared" si="88"/>
        <v>1073.664</v>
      </c>
      <c r="AC26" s="10">
        <f t="shared" si="88"/>
        <v>978.62399999999991</v>
      </c>
      <c r="AD26" s="76" t="s">
        <v>38</v>
      </c>
      <c r="AE26" s="80" t="s">
        <v>7</v>
      </c>
      <c r="AF26" s="47">
        <v>0.13</v>
      </c>
      <c r="AG26" s="10">
        <f>$AF$26*12*AG38</f>
        <v>663.31200000000001</v>
      </c>
      <c r="AH26" s="10">
        <f t="shared" ref="AH26:AI26" si="89">$AF$26*12*AH38</f>
        <v>832.57200000000012</v>
      </c>
      <c r="AI26" s="10">
        <f t="shared" si="89"/>
        <v>505.44</v>
      </c>
      <c r="AJ26" s="10">
        <f t="shared" ref="AJ26" si="90">$AF$26*12*AJ38</f>
        <v>809.48400000000004</v>
      </c>
      <c r="AK26" s="10">
        <f t="shared" ref="AK26" si="91">$AF$26*12*AK38</f>
        <v>599.66399999999999</v>
      </c>
      <c r="AL26" s="76" t="s">
        <v>81</v>
      </c>
      <c r="AM26" s="80" t="s">
        <v>7</v>
      </c>
      <c r="AN26" s="47">
        <v>0.14000000000000001</v>
      </c>
      <c r="AO26" s="10">
        <f>$AN$26*12*AO38</f>
        <v>150.024</v>
      </c>
    </row>
    <row r="27" spans="1:41" s="1" customFormat="1" ht="112.5" customHeight="1" x14ac:dyDescent="0.2">
      <c r="A27" s="48" t="s">
        <v>39</v>
      </c>
      <c r="B27" s="58" t="s">
        <v>6</v>
      </c>
      <c r="C27" s="47">
        <v>0.85</v>
      </c>
      <c r="D27" s="10">
        <f>$C$27*12*D38</f>
        <v>6106.74</v>
      </c>
      <c r="E27" s="10">
        <f t="shared" ref="E27:H27" si="92">$C$27*12*E38</f>
        <v>4850.0999999999995</v>
      </c>
      <c r="F27" s="10">
        <f t="shared" si="92"/>
        <v>5988.42</v>
      </c>
      <c r="G27" s="10">
        <f t="shared" si="92"/>
        <v>3472.0799999999995</v>
      </c>
      <c r="H27" s="10">
        <f t="shared" si="92"/>
        <v>4757.28</v>
      </c>
      <c r="I27" s="76" t="s">
        <v>62</v>
      </c>
      <c r="J27" s="47" t="s">
        <v>6</v>
      </c>
      <c r="K27" s="47">
        <v>3.69</v>
      </c>
      <c r="L27" s="10">
        <f t="shared" ref="L27:N27" si="93">$K$27*12*L38</f>
        <v>18451.475999999999</v>
      </c>
      <c r="M27" s="10">
        <f t="shared" si="93"/>
        <v>14461.848000000002</v>
      </c>
      <c r="N27" s="10">
        <f t="shared" si="93"/>
        <v>17769.564000000002</v>
      </c>
      <c r="O27" s="76" t="s">
        <v>82</v>
      </c>
      <c r="P27" s="47" t="s">
        <v>6</v>
      </c>
      <c r="Q27" s="47">
        <v>2.11</v>
      </c>
      <c r="R27" s="10">
        <f>$Q$27*12*R38</f>
        <v>5783.0880000000006</v>
      </c>
      <c r="S27" s="10">
        <f t="shared" ref="S27:V27" si="94">$Q$27*12*S38</f>
        <v>2544.66</v>
      </c>
      <c r="T27" s="10">
        <f t="shared" si="94"/>
        <v>2597.8319999999999</v>
      </c>
      <c r="U27" s="10">
        <f t="shared" si="94"/>
        <v>4030.944</v>
      </c>
      <c r="V27" s="10">
        <f t="shared" si="94"/>
        <v>2261.076</v>
      </c>
      <c r="W27" s="76" t="s">
        <v>39</v>
      </c>
      <c r="X27" s="47" t="s">
        <v>6</v>
      </c>
      <c r="Y27" s="47">
        <v>0.85</v>
      </c>
      <c r="Z27" s="10">
        <f>$Y$27*12*Z38</f>
        <v>4545.12</v>
      </c>
      <c r="AA27" s="10">
        <f t="shared" ref="AA27:AC27" si="95">$Y$27*12*AA38</f>
        <v>8473.14</v>
      </c>
      <c r="AB27" s="10">
        <f t="shared" si="95"/>
        <v>5703.84</v>
      </c>
      <c r="AC27" s="10">
        <f t="shared" si="95"/>
        <v>5198.9399999999996</v>
      </c>
      <c r="AD27" s="76" t="s">
        <v>62</v>
      </c>
      <c r="AE27" s="47" t="s">
        <v>6</v>
      </c>
      <c r="AF27" s="47">
        <v>2.25</v>
      </c>
      <c r="AG27" s="10">
        <f>$AF$27*12*AG38</f>
        <v>11480.4</v>
      </c>
      <c r="AH27" s="10">
        <f t="shared" ref="AH27:AI27" si="96">$AF$27*12*AH38</f>
        <v>14409.900000000001</v>
      </c>
      <c r="AI27" s="10">
        <f t="shared" si="96"/>
        <v>8748</v>
      </c>
      <c r="AJ27" s="10">
        <f t="shared" ref="AJ27" si="97">$AF$27*12*AJ38</f>
        <v>14010.3</v>
      </c>
      <c r="AK27" s="10">
        <f t="shared" ref="AK27" si="98">$AF$27*12*AK38</f>
        <v>10378.799999999999</v>
      </c>
      <c r="AL27" s="76" t="s">
        <v>82</v>
      </c>
      <c r="AM27" s="47" t="s">
        <v>6</v>
      </c>
      <c r="AN27" s="47">
        <v>1.41</v>
      </c>
      <c r="AO27" s="10">
        <f>$AN$27*12*AO38</f>
        <v>1510.9559999999997</v>
      </c>
    </row>
    <row r="28" spans="1:41" s="1" customFormat="1" ht="24.75" customHeight="1" x14ac:dyDescent="0.2">
      <c r="A28" s="49" t="s">
        <v>5</v>
      </c>
      <c r="B28" s="58"/>
      <c r="C28" s="52">
        <f>SUM(C29:C33)</f>
        <v>10.93</v>
      </c>
      <c r="D28" s="33">
        <f>SUM(D29:D33)</f>
        <v>78525.491999999984</v>
      </c>
      <c r="E28" s="33">
        <f t="shared" ref="E28:H28" si="99">SUM(E29:E33)</f>
        <v>62366.579999999994</v>
      </c>
      <c r="F28" s="33">
        <f t="shared" si="99"/>
        <v>77004.035999999993</v>
      </c>
      <c r="G28" s="33">
        <f t="shared" si="99"/>
        <v>44646.863999999987</v>
      </c>
      <c r="H28" s="33">
        <f t="shared" si="99"/>
        <v>61173.02399999999</v>
      </c>
      <c r="I28" s="73" t="s">
        <v>5</v>
      </c>
      <c r="J28" s="74"/>
      <c r="K28" s="52">
        <f>SUM(K29:K33)</f>
        <v>6.4999999999999991</v>
      </c>
      <c r="L28" s="33">
        <f t="shared" ref="L28:N28" si="100">SUM(L29:L33)</f>
        <v>32502.6</v>
      </c>
      <c r="M28" s="33">
        <f t="shared" si="100"/>
        <v>25474.800000000003</v>
      </c>
      <c r="N28" s="33">
        <f t="shared" si="100"/>
        <v>31301.4</v>
      </c>
      <c r="O28" s="73" t="s">
        <v>5</v>
      </c>
      <c r="P28" s="74"/>
      <c r="Q28" s="52">
        <f>SUM(Q29:Q33)</f>
        <v>6.46</v>
      </c>
      <c r="R28" s="33">
        <f>SUM(R29:R33)</f>
        <v>17705.567999999999</v>
      </c>
      <c r="S28" s="33">
        <f t="shared" ref="S28:V28" si="101">SUM(S29:S33)</f>
        <v>7790.7599999999993</v>
      </c>
      <c r="T28" s="33">
        <f t="shared" si="101"/>
        <v>7953.5519999999988</v>
      </c>
      <c r="U28" s="33">
        <f t="shared" si="101"/>
        <v>12341.183999999997</v>
      </c>
      <c r="V28" s="33">
        <f t="shared" si="101"/>
        <v>6922.5359999999991</v>
      </c>
      <c r="W28" s="73" t="s">
        <v>5</v>
      </c>
      <c r="X28" s="74"/>
      <c r="Y28" s="52">
        <f>SUM(Y29:Y33)</f>
        <v>7.24</v>
      </c>
      <c r="Z28" s="33">
        <f>SUM(Z29:Z33)</f>
        <v>38713.728000000003</v>
      </c>
      <c r="AA28" s="33">
        <f t="shared" ref="AA28:AC28" si="102">SUM(AA29:AA33)</f>
        <v>72171.216</v>
      </c>
      <c r="AB28" s="33">
        <f t="shared" si="102"/>
        <v>48583.296000000002</v>
      </c>
      <c r="AC28" s="33">
        <f t="shared" si="102"/>
        <v>44282.73599999999</v>
      </c>
      <c r="AD28" s="73" t="s">
        <v>5</v>
      </c>
      <c r="AE28" s="74"/>
      <c r="AF28" s="52">
        <f>SUM(AF29:AF33)</f>
        <v>4.62</v>
      </c>
      <c r="AG28" s="33">
        <f>SUM(AG29:AG33)</f>
        <v>23573.088000000003</v>
      </c>
      <c r="AH28" s="33">
        <f t="shared" ref="AH28:AI28" si="103">SUM(AH29:AH33)</f>
        <v>29588.328000000005</v>
      </c>
      <c r="AI28" s="33">
        <f t="shared" si="103"/>
        <v>17962.560000000001</v>
      </c>
      <c r="AJ28" s="33">
        <f t="shared" ref="AJ28" si="104">SUM(AJ29:AJ33)</f>
        <v>28767.815999999999</v>
      </c>
      <c r="AK28" s="33">
        <f t="shared" ref="AK28" si="105">SUM(AK29:AK33)</f>
        <v>21311.135999999999</v>
      </c>
      <c r="AL28" s="73" t="s">
        <v>5</v>
      </c>
      <c r="AM28" s="74"/>
      <c r="AN28" s="52">
        <f>SUM(AN29:AN33)</f>
        <v>4</v>
      </c>
      <c r="AO28" s="33">
        <f>SUM(AO29:AO33)</f>
        <v>4286.3999999999996</v>
      </c>
    </row>
    <row r="29" spans="1:41" s="42" customFormat="1" ht="105" customHeight="1" x14ac:dyDescent="0.2">
      <c r="A29" s="48" t="s">
        <v>40</v>
      </c>
      <c r="B29" s="58" t="s">
        <v>23</v>
      </c>
      <c r="C29" s="62">
        <v>6.6</v>
      </c>
      <c r="D29" s="41">
        <f>$C$29*12*D38</f>
        <v>47417.039999999994</v>
      </c>
      <c r="E29" s="41">
        <f t="shared" ref="E29:H29" si="106">$C$29*12*E38</f>
        <v>37659.599999999991</v>
      </c>
      <c r="F29" s="41">
        <f t="shared" si="106"/>
        <v>46498.319999999992</v>
      </c>
      <c r="G29" s="41">
        <f t="shared" si="106"/>
        <v>26959.679999999993</v>
      </c>
      <c r="H29" s="41">
        <f t="shared" si="106"/>
        <v>36938.87999999999</v>
      </c>
      <c r="I29" s="76" t="s">
        <v>106</v>
      </c>
      <c r="J29" s="80" t="s">
        <v>64</v>
      </c>
      <c r="K29" s="47">
        <f>2.52</f>
        <v>2.52</v>
      </c>
      <c r="L29" s="41">
        <f t="shared" ref="L29:N29" si="107">$K$29*12*L38</f>
        <v>12601.008</v>
      </c>
      <c r="M29" s="41">
        <f t="shared" si="107"/>
        <v>9876.3840000000018</v>
      </c>
      <c r="N29" s="41">
        <f t="shared" si="107"/>
        <v>12135.312000000002</v>
      </c>
      <c r="O29" s="76" t="s">
        <v>83</v>
      </c>
      <c r="P29" s="80" t="s">
        <v>84</v>
      </c>
      <c r="Q29" s="47">
        <v>1.81</v>
      </c>
      <c r="R29" s="41">
        <f>$Q$29*12*R38</f>
        <v>4960.848</v>
      </c>
      <c r="S29" s="41">
        <f t="shared" ref="S29:V29" si="108">$Q$29*12*S38</f>
        <v>2182.8599999999997</v>
      </c>
      <c r="T29" s="41">
        <f t="shared" si="108"/>
        <v>2228.4719999999998</v>
      </c>
      <c r="U29" s="41">
        <f t="shared" si="108"/>
        <v>3457.8239999999996</v>
      </c>
      <c r="V29" s="41">
        <f t="shared" si="108"/>
        <v>1939.5959999999998</v>
      </c>
      <c r="W29" s="76" t="s">
        <v>40</v>
      </c>
      <c r="X29" s="80" t="s">
        <v>23</v>
      </c>
      <c r="Y29" s="47">
        <v>4.5999999999999996</v>
      </c>
      <c r="Z29" s="41">
        <f>$Y$29*12*Z38</f>
        <v>24597.119999999999</v>
      </c>
      <c r="AA29" s="41">
        <f t="shared" ref="AA29:AC29" si="109">$Y$29*12*AA38</f>
        <v>45854.64</v>
      </c>
      <c r="AB29" s="41">
        <f t="shared" si="109"/>
        <v>30867.84</v>
      </c>
      <c r="AC29" s="41">
        <f t="shared" si="109"/>
        <v>28135.439999999999</v>
      </c>
      <c r="AD29" s="76" t="s">
        <v>63</v>
      </c>
      <c r="AE29" s="80" t="s">
        <v>64</v>
      </c>
      <c r="AF29" s="47">
        <f>1.87</f>
        <v>1.87</v>
      </c>
      <c r="AG29" s="41">
        <f>$AF$29*12*AG38</f>
        <v>9541.4880000000012</v>
      </c>
      <c r="AH29" s="41">
        <f t="shared" ref="AH29:AI29" si="110">$AF$29*12*AH38</f>
        <v>11976.228000000001</v>
      </c>
      <c r="AI29" s="41">
        <f t="shared" si="110"/>
        <v>7270.56</v>
      </c>
      <c r="AJ29" s="41">
        <f t="shared" ref="AJ29" si="111">$AF$29*12*AJ38</f>
        <v>11644.116</v>
      </c>
      <c r="AK29" s="41">
        <f t="shared" ref="AK29" si="112">$AF$29*12*AK38</f>
        <v>8625.9359999999997</v>
      </c>
      <c r="AL29" s="76" t="s">
        <v>83</v>
      </c>
      <c r="AM29" s="80" t="s">
        <v>84</v>
      </c>
      <c r="AN29" s="47">
        <v>1.1499999999999999</v>
      </c>
      <c r="AO29" s="41">
        <f>$AN$29*12*AO38</f>
        <v>1232.3399999999999</v>
      </c>
    </row>
    <row r="30" spans="1:41" s="1" customFormat="1" ht="63.75" customHeight="1" x14ac:dyDescent="0.2">
      <c r="A30" s="48" t="s">
        <v>41</v>
      </c>
      <c r="B30" s="58" t="s">
        <v>4</v>
      </c>
      <c r="C30" s="47">
        <v>1.37</v>
      </c>
      <c r="D30" s="41">
        <f>$C$30*12*D38</f>
        <v>9842.6280000000006</v>
      </c>
      <c r="E30" s="41">
        <f t="shared" ref="E30:H30" si="113">$C$30*12*E38</f>
        <v>7817.22</v>
      </c>
      <c r="F30" s="41">
        <f t="shared" si="113"/>
        <v>9651.9240000000009</v>
      </c>
      <c r="G30" s="41">
        <f t="shared" si="113"/>
        <v>5596.1760000000004</v>
      </c>
      <c r="H30" s="41">
        <f t="shared" si="113"/>
        <v>7667.616</v>
      </c>
      <c r="I30" s="75" t="s">
        <v>41</v>
      </c>
      <c r="J30" s="80" t="s">
        <v>65</v>
      </c>
      <c r="K30" s="47">
        <v>1.34</v>
      </c>
      <c r="L30" s="41">
        <f t="shared" ref="L30:N30" si="114">$K$30*12*L38</f>
        <v>6700.536000000001</v>
      </c>
      <c r="M30" s="41">
        <f t="shared" si="114"/>
        <v>5251.728000000001</v>
      </c>
      <c r="N30" s="41">
        <f t="shared" si="114"/>
        <v>6452.9040000000014</v>
      </c>
      <c r="O30" s="75" t="s">
        <v>85</v>
      </c>
      <c r="P30" s="80" t="s">
        <v>86</v>
      </c>
      <c r="Q30" s="47">
        <v>1.48</v>
      </c>
      <c r="R30" s="41">
        <f>$Q$30*12*R38</f>
        <v>4056.3839999999996</v>
      </c>
      <c r="S30" s="41">
        <f t="shared" ref="S30:V30" si="115">$Q$30*12*S38</f>
        <v>1784.8799999999999</v>
      </c>
      <c r="T30" s="41">
        <f t="shared" si="115"/>
        <v>1822.1759999999997</v>
      </c>
      <c r="U30" s="41">
        <f t="shared" si="115"/>
        <v>2827.3919999999994</v>
      </c>
      <c r="V30" s="41">
        <f t="shared" si="115"/>
        <v>1585.9679999999998</v>
      </c>
      <c r="W30" s="75" t="s">
        <v>41</v>
      </c>
      <c r="X30" s="80" t="s">
        <v>4</v>
      </c>
      <c r="Y30" s="47">
        <v>1.37</v>
      </c>
      <c r="Z30" s="41">
        <f>$Y$30*12*Z38</f>
        <v>7325.6640000000007</v>
      </c>
      <c r="AA30" s="41">
        <f t="shared" ref="AA30:AC30" si="116">$Y$30*12*AA38</f>
        <v>13656.708000000002</v>
      </c>
      <c r="AB30" s="41">
        <f t="shared" si="116"/>
        <v>9193.2480000000014</v>
      </c>
      <c r="AC30" s="41">
        <f t="shared" si="116"/>
        <v>8379.4680000000008</v>
      </c>
      <c r="AD30" s="75" t="s">
        <v>41</v>
      </c>
      <c r="AE30" s="80" t="s">
        <v>65</v>
      </c>
      <c r="AF30" s="47">
        <v>1.34</v>
      </c>
      <c r="AG30" s="41">
        <f>$AF$30*12*AG38</f>
        <v>6837.2160000000003</v>
      </c>
      <c r="AH30" s="41">
        <f t="shared" ref="AH30:AI30" si="117">$AF$30*12*AH38</f>
        <v>8581.8960000000025</v>
      </c>
      <c r="AI30" s="41">
        <f t="shared" si="117"/>
        <v>5209.920000000001</v>
      </c>
      <c r="AJ30" s="41">
        <f t="shared" ref="AJ30" si="118">$AF$30*12*AJ38</f>
        <v>8343.9120000000003</v>
      </c>
      <c r="AK30" s="41">
        <f t="shared" ref="AK30" si="119">$AF$30*12*AK38</f>
        <v>6181.152</v>
      </c>
      <c r="AL30" s="75" t="s">
        <v>85</v>
      </c>
      <c r="AM30" s="80" t="s">
        <v>86</v>
      </c>
      <c r="AN30" s="47">
        <v>1.48</v>
      </c>
      <c r="AO30" s="41">
        <f>$AN$30*12*AO38</f>
        <v>1585.9679999999998</v>
      </c>
    </row>
    <row r="31" spans="1:41" s="1" customFormat="1" ht="78.75" customHeight="1" x14ac:dyDescent="0.2">
      <c r="A31" s="48" t="s">
        <v>42</v>
      </c>
      <c r="B31" s="58" t="s">
        <v>24</v>
      </c>
      <c r="C31" s="47">
        <v>1.69</v>
      </c>
      <c r="D31" s="41">
        <f>$C$31*12*D38</f>
        <v>12141.636000000002</v>
      </c>
      <c r="E31" s="41">
        <f t="shared" ref="E31:H31" si="120">$C$31*12*E38</f>
        <v>9643.1400000000012</v>
      </c>
      <c r="F31" s="41">
        <f t="shared" si="120"/>
        <v>11906.388000000001</v>
      </c>
      <c r="G31" s="41">
        <f t="shared" si="120"/>
        <v>6903.3119999999999</v>
      </c>
      <c r="H31" s="41">
        <f t="shared" si="120"/>
        <v>9458.5920000000006</v>
      </c>
      <c r="I31" s="75" t="s">
        <v>42</v>
      </c>
      <c r="J31" s="81" t="s">
        <v>24</v>
      </c>
      <c r="K31" s="47">
        <v>1.23</v>
      </c>
      <c r="L31" s="41">
        <f t="shared" ref="L31:N31" si="121">$K$31*12*L38</f>
        <v>6150.4920000000002</v>
      </c>
      <c r="M31" s="41">
        <f t="shared" si="121"/>
        <v>4820.616</v>
      </c>
      <c r="N31" s="41">
        <f t="shared" si="121"/>
        <v>5923.1880000000001</v>
      </c>
      <c r="O31" s="75" t="s">
        <v>87</v>
      </c>
      <c r="P31" s="81" t="s">
        <v>24</v>
      </c>
      <c r="Q31" s="47">
        <v>1.8</v>
      </c>
      <c r="R31" s="41">
        <f>$Q$31*12*R38</f>
        <v>4933.4400000000005</v>
      </c>
      <c r="S31" s="41">
        <f t="shared" ref="S31:V31" si="122">$Q$31*12*S38</f>
        <v>2170.8000000000002</v>
      </c>
      <c r="T31" s="41">
        <f t="shared" si="122"/>
        <v>2216.16</v>
      </c>
      <c r="U31" s="41">
        <f t="shared" si="122"/>
        <v>3438.72</v>
      </c>
      <c r="V31" s="41">
        <f t="shared" si="122"/>
        <v>1928.88</v>
      </c>
      <c r="W31" s="75" t="s">
        <v>42</v>
      </c>
      <c r="X31" s="81" t="s">
        <v>24</v>
      </c>
      <c r="Y31" s="47">
        <v>0</v>
      </c>
      <c r="Z31" s="41">
        <f>$Y$31*12*Z38</f>
        <v>0</v>
      </c>
      <c r="AA31" s="41">
        <f t="shared" ref="AA31:AC31" si="123">$Y$31*12*AA38</f>
        <v>0</v>
      </c>
      <c r="AB31" s="41">
        <f t="shared" si="123"/>
        <v>0</v>
      </c>
      <c r="AC31" s="41">
        <f t="shared" si="123"/>
        <v>0</v>
      </c>
      <c r="AD31" s="75" t="s">
        <v>42</v>
      </c>
      <c r="AE31" s="81" t="s">
        <v>24</v>
      </c>
      <c r="AF31" s="47">
        <v>0</v>
      </c>
      <c r="AG31" s="41">
        <f>$AF$31*12*AG38</f>
        <v>0</v>
      </c>
      <c r="AH31" s="41">
        <f t="shared" ref="AH31:AI31" si="124">$AF$31*12*AH38</f>
        <v>0</v>
      </c>
      <c r="AI31" s="41">
        <f t="shared" si="124"/>
        <v>0</v>
      </c>
      <c r="AJ31" s="41">
        <f t="shared" ref="AJ31" si="125">$AF$31*12*AJ38</f>
        <v>0</v>
      </c>
      <c r="AK31" s="41">
        <f t="shared" ref="AK31" si="126">$AF$31*12*AK38</f>
        <v>0</v>
      </c>
      <c r="AL31" s="75" t="s">
        <v>87</v>
      </c>
      <c r="AM31" s="81" t="s">
        <v>24</v>
      </c>
      <c r="AN31" s="47">
        <v>0</v>
      </c>
      <c r="AO31" s="41">
        <f>$AN$31*12*AO38</f>
        <v>0</v>
      </c>
    </row>
    <row r="32" spans="1:41" s="1" customFormat="1" ht="33" customHeight="1" x14ac:dyDescent="0.2">
      <c r="A32" s="48" t="s">
        <v>43</v>
      </c>
      <c r="B32" s="58" t="s">
        <v>3</v>
      </c>
      <c r="C32" s="47">
        <v>0.94</v>
      </c>
      <c r="D32" s="41">
        <f>$C$32*12*D38</f>
        <v>6753.3360000000002</v>
      </c>
      <c r="E32" s="41">
        <f t="shared" ref="E32:H32" si="127">$C$32*12*E38</f>
        <v>5363.6399999999994</v>
      </c>
      <c r="F32" s="41">
        <f t="shared" si="127"/>
        <v>6622.4880000000003</v>
      </c>
      <c r="G32" s="41">
        <f t="shared" si="127"/>
        <v>3839.7119999999995</v>
      </c>
      <c r="H32" s="41">
        <f t="shared" si="127"/>
        <v>5260.9919999999993</v>
      </c>
      <c r="I32" s="75" t="s">
        <v>43</v>
      </c>
      <c r="J32" s="47" t="s">
        <v>3</v>
      </c>
      <c r="K32" s="47">
        <v>1.02</v>
      </c>
      <c r="L32" s="41">
        <f t="shared" ref="L32:N32" si="128">$K$32*12*L38</f>
        <v>5100.4080000000004</v>
      </c>
      <c r="M32" s="41">
        <f t="shared" si="128"/>
        <v>3997.5840000000003</v>
      </c>
      <c r="N32" s="41">
        <f t="shared" si="128"/>
        <v>4911.9120000000003</v>
      </c>
      <c r="O32" s="75" t="s">
        <v>88</v>
      </c>
      <c r="P32" s="47" t="s">
        <v>3</v>
      </c>
      <c r="Q32" s="47">
        <v>0.99</v>
      </c>
      <c r="R32" s="41">
        <f>$Q$32*12*R38</f>
        <v>2713.3919999999998</v>
      </c>
      <c r="S32" s="41">
        <f t="shared" ref="S32:V32" si="129">$Q$32*12*S38</f>
        <v>1193.9399999999998</v>
      </c>
      <c r="T32" s="41">
        <f t="shared" si="129"/>
        <v>1218.8879999999999</v>
      </c>
      <c r="U32" s="41">
        <f t="shared" si="129"/>
        <v>1891.2959999999996</v>
      </c>
      <c r="V32" s="41">
        <f t="shared" si="129"/>
        <v>1060.8839999999998</v>
      </c>
      <c r="W32" s="75" t="s">
        <v>43</v>
      </c>
      <c r="X32" s="47" t="s">
        <v>3</v>
      </c>
      <c r="Y32" s="47">
        <v>0.94</v>
      </c>
      <c r="Z32" s="41">
        <f>$Y$32*12*Z38</f>
        <v>5026.3680000000004</v>
      </c>
      <c r="AA32" s="41">
        <f t="shared" ref="AA32:AC32" si="130">$Y$32*12*AA38</f>
        <v>9370.2960000000003</v>
      </c>
      <c r="AB32" s="41">
        <f t="shared" si="130"/>
        <v>6307.7759999999998</v>
      </c>
      <c r="AC32" s="41">
        <f t="shared" si="130"/>
        <v>5749.4159999999993</v>
      </c>
      <c r="AD32" s="75" t="s">
        <v>43</v>
      </c>
      <c r="AE32" s="47" t="s">
        <v>3</v>
      </c>
      <c r="AF32" s="47">
        <v>1.02</v>
      </c>
      <c r="AG32" s="41">
        <f>$AF$32*12*AG38</f>
        <v>5204.4480000000003</v>
      </c>
      <c r="AH32" s="41">
        <f t="shared" ref="AH32:AI32" si="131">$AF$32*12*AH38</f>
        <v>6532.4880000000003</v>
      </c>
      <c r="AI32" s="41">
        <f t="shared" si="131"/>
        <v>3965.76</v>
      </c>
      <c r="AJ32" s="41">
        <f t="shared" ref="AJ32" si="132">$AF$32*12*AJ38</f>
        <v>6351.3360000000002</v>
      </c>
      <c r="AK32" s="41">
        <f t="shared" ref="AK32" si="133">$AF$32*12*AK38</f>
        <v>4705.0559999999996</v>
      </c>
      <c r="AL32" s="75" t="s">
        <v>88</v>
      </c>
      <c r="AM32" s="47" t="s">
        <v>3</v>
      </c>
      <c r="AN32" s="47">
        <v>0.99</v>
      </c>
      <c r="AO32" s="41">
        <f>$AN$32*12*AO38</f>
        <v>1060.8839999999998</v>
      </c>
    </row>
    <row r="33" spans="1:44" s="1" customFormat="1" x14ac:dyDescent="0.2">
      <c r="A33" s="48" t="s">
        <v>44</v>
      </c>
      <c r="B33" s="58" t="s">
        <v>6</v>
      </c>
      <c r="C33" s="47">
        <v>0.33</v>
      </c>
      <c r="D33" s="41">
        <f>$C$33*12*D38</f>
        <v>2370.8520000000003</v>
      </c>
      <c r="E33" s="41">
        <f t="shared" ref="E33:H33" si="134">$C$33*12*E38</f>
        <v>1882.98</v>
      </c>
      <c r="F33" s="41">
        <f t="shared" si="134"/>
        <v>2324.9160000000002</v>
      </c>
      <c r="G33" s="41">
        <f t="shared" si="134"/>
        <v>1347.9839999999999</v>
      </c>
      <c r="H33" s="41">
        <f t="shared" si="134"/>
        <v>1846.944</v>
      </c>
      <c r="I33" s="75" t="s">
        <v>44</v>
      </c>
      <c r="J33" s="47" t="s">
        <v>6</v>
      </c>
      <c r="K33" s="47">
        <v>0.39</v>
      </c>
      <c r="L33" s="41">
        <f t="shared" ref="L33:N33" si="135">$K$33*12*L38</f>
        <v>1950.1559999999997</v>
      </c>
      <c r="M33" s="41">
        <f t="shared" si="135"/>
        <v>1528.4880000000001</v>
      </c>
      <c r="N33" s="41">
        <f t="shared" si="135"/>
        <v>1878.0839999999998</v>
      </c>
      <c r="O33" s="75" t="s">
        <v>89</v>
      </c>
      <c r="P33" s="47" t="s">
        <v>6</v>
      </c>
      <c r="Q33" s="47">
        <v>0.38</v>
      </c>
      <c r="R33" s="41">
        <f>$Q$33*12*R38</f>
        <v>1041.5040000000001</v>
      </c>
      <c r="S33" s="41">
        <f t="shared" ref="S33:V33" si="136">$Q$33*12*S38</f>
        <v>458.28000000000003</v>
      </c>
      <c r="T33" s="41">
        <f t="shared" si="136"/>
        <v>467.85600000000005</v>
      </c>
      <c r="U33" s="41">
        <f t="shared" si="136"/>
        <v>725.952</v>
      </c>
      <c r="V33" s="41">
        <f t="shared" si="136"/>
        <v>407.20800000000003</v>
      </c>
      <c r="W33" s="75" t="s">
        <v>44</v>
      </c>
      <c r="X33" s="47" t="s">
        <v>6</v>
      </c>
      <c r="Y33" s="47">
        <v>0.33</v>
      </c>
      <c r="Z33" s="41">
        <f>$Y$33*12*Z38</f>
        <v>1764.576</v>
      </c>
      <c r="AA33" s="41">
        <f t="shared" ref="AA33:AC33" si="137">$Y$33*12*AA38</f>
        <v>3289.5720000000001</v>
      </c>
      <c r="AB33" s="41">
        <f t="shared" si="137"/>
        <v>2214.4320000000002</v>
      </c>
      <c r="AC33" s="41">
        <f t="shared" si="137"/>
        <v>2018.412</v>
      </c>
      <c r="AD33" s="75" t="s">
        <v>44</v>
      </c>
      <c r="AE33" s="47" t="s">
        <v>6</v>
      </c>
      <c r="AF33" s="47">
        <v>0.39</v>
      </c>
      <c r="AG33" s="41">
        <f>$AF$33*12*AG38</f>
        <v>1989.9359999999999</v>
      </c>
      <c r="AH33" s="41">
        <f t="shared" ref="AH33:AI33" si="138">$AF$33*12*AH38</f>
        <v>2497.7159999999999</v>
      </c>
      <c r="AI33" s="41">
        <f t="shared" si="138"/>
        <v>1516.32</v>
      </c>
      <c r="AJ33" s="41">
        <f t="shared" ref="AJ33" si="139">$AF$33*12*AJ38</f>
        <v>2428.4519999999998</v>
      </c>
      <c r="AK33" s="41">
        <f t="shared" ref="AK33" si="140">$AF$33*12*AK38</f>
        <v>1798.9919999999997</v>
      </c>
      <c r="AL33" s="75" t="s">
        <v>89</v>
      </c>
      <c r="AM33" s="47" t="s">
        <v>6</v>
      </c>
      <c r="AN33" s="47">
        <v>0.38</v>
      </c>
      <c r="AO33" s="41">
        <f>$AN$33*12*AO38</f>
        <v>407.20800000000003</v>
      </c>
    </row>
    <row r="34" spans="1:44" s="42" customFormat="1" ht="94.5" customHeight="1" x14ac:dyDescent="0.2">
      <c r="A34" s="63" t="s">
        <v>45</v>
      </c>
      <c r="B34" s="58" t="s">
        <v>51</v>
      </c>
      <c r="C34" s="66" t="s">
        <v>95</v>
      </c>
      <c r="D34" s="43">
        <v>7500</v>
      </c>
      <c r="E34" s="43">
        <v>7500</v>
      </c>
      <c r="F34" s="43">
        <v>7500</v>
      </c>
      <c r="G34" s="43">
        <v>7500</v>
      </c>
      <c r="H34" s="43">
        <v>7500</v>
      </c>
      <c r="I34" s="82" t="s">
        <v>45</v>
      </c>
      <c r="J34" s="47" t="s">
        <v>51</v>
      </c>
      <c r="K34" s="66" t="s">
        <v>95</v>
      </c>
      <c r="L34" s="43">
        <v>7500</v>
      </c>
      <c r="M34" s="43">
        <v>7500</v>
      </c>
      <c r="N34" s="43">
        <v>7500</v>
      </c>
      <c r="O34" s="82" t="s">
        <v>90</v>
      </c>
      <c r="P34" s="47" t="s">
        <v>51</v>
      </c>
      <c r="Q34" s="66" t="s">
        <v>116</v>
      </c>
      <c r="R34" s="43">
        <v>2500</v>
      </c>
      <c r="S34" s="43">
        <v>2500</v>
      </c>
      <c r="T34" s="43">
        <v>2500</v>
      </c>
      <c r="U34" s="43">
        <v>2500</v>
      </c>
      <c r="V34" s="43">
        <v>2500</v>
      </c>
      <c r="W34" s="82" t="s">
        <v>45</v>
      </c>
      <c r="X34" s="47" t="s">
        <v>51</v>
      </c>
      <c r="Y34" s="66" t="s">
        <v>96</v>
      </c>
      <c r="Z34" s="43">
        <v>2500</v>
      </c>
      <c r="AA34" s="43">
        <v>2500</v>
      </c>
      <c r="AB34" s="43">
        <v>2500</v>
      </c>
      <c r="AC34" s="43">
        <v>2500</v>
      </c>
      <c r="AD34" s="82" t="s">
        <v>45</v>
      </c>
      <c r="AE34" s="47" t="s">
        <v>51</v>
      </c>
      <c r="AF34" s="66" t="s">
        <v>97</v>
      </c>
      <c r="AG34" s="43">
        <v>2500</v>
      </c>
      <c r="AH34" s="43">
        <v>2500</v>
      </c>
      <c r="AI34" s="43">
        <v>2500</v>
      </c>
      <c r="AJ34" s="43">
        <v>2501</v>
      </c>
      <c r="AK34" s="43">
        <v>2500</v>
      </c>
      <c r="AL34" s="82" t="s">
        <v>90</v>
      </c>
      <c r="AM34" s="47" t="s">
        <v>51</v>
      </c>
      <c r="AN34" s="66" t="s">
        <v>97</v>
      </c>
      <c r="AO34" s="43">
        <v>2500</v>
      </c>
    </row>
    <row r="35" spans="1:44" s="1" customFormat="1" x14ac:dyDescent="0.2">
      <c r="A35" s="63" t="s">
        <v>46</v>
      </c>
      <c r="B35" s="58" t="s">
        <v>52</v>
      </c>
      <c r="C35" s="52">
        <v>2.78</v>
      </c>
      <c r="D35" s="21">
        <f>$C$35*12*D38</f>
        <v>19972.632000000001</v>
      </c>
      <c r="E35" s="21">
        <f t="shared" ref="E35:H35" si="141">$C$35*12*E38</f>
        <v>15862.68</v>
      </c>
      <c r="F35" s="21">
        <f t="shared" si="141"/>
        <v>19585.655999999999</v>
      </c>
      <c r="G35" s="21">
        <f t="shared" si="141"/>
        <v>11355.743999999999</v>
      </c>
      <c r="H35" s="21">
        <f t="shared" si="141"/>
        <v>15559.103999999999</v>
      </c>
      <c r="I35" s="82" t="s">
        <v>46</v>
      </c>
      <c r="J35" s="47" t="s">
        <v>52</v>
      </c>
      <c r="K35" s="52">
        <v>2.52</v>
      </c>
      <c r="L35" s="21">
        <f t="shared" ref="L35:N35" si="142">$K$35*12*L38</f>
        <v>12601.008</v>
      </c>
      <c r="M35" s="21">
        <f t="shared" si="142"/>
        <v>9876.3840000000018</v>
      </c>
      <c r="N35" s="21">
        <f t="shared" si="142"/>
        <v>12135.312000000002</v>
      </c>
      <c r="O35" s="82" t="s">
        <v>46</v>
      </c>
      <c r="P35" s="47" t="s">
        <v>52</v>
      </c>
      <c r="Q35" s="52">
        <v>2.21</v>
      </c>
      <c r="R35" s="21">
        <f>$Q$35*12*R38</f>
        <v>6057.1679999999997</v>
      </c>
      <c r="S35" s="21">
        <f t="shared" ref="S35:V35" si="143">$Q$35*12*S38</f>
        <v>2665.2599999999998</v>
      </c>
      <c r="T35" s="21">
        <f t="shared" si="143"/>
        <v>2720.9519999999998</v>
      </c>
      <c r="U35" s="21">
        <f t="shared" si="143"/>
        <v>4221.9839999999995</v>
      </c>
      <c r="V35" s="21">
        <f t="shared" si="143"/>
        <v>2368.2359999999999</v>
      </c>
      <c r="W35" s="82" t="s">
        <v>46</v>
      </c>
      <c r="X35" s="47" t="s">
        <v>52</v>
      </c>
      <c r="Y35" s="52">
        <v>2.48</v>
      </c>
      <c r="Z35" s="21">
        <f>$Y$35*12*Z38</f>
        <v>13261.056</v>
      </c>
      <c r="AA35" s="21">
        <f t="shared" ref="AA35:AC35" si="144">$Y$35*12*AA38</f>
        <v>24721.632000000001</v>
      </c>
      <c r="AB35" s="21">
        <f t="shared" si="144"/>
        <v>16641.792000000001</v>
      </c>
      <c r="AC35" s="21">
        <f t="shared" si="144"/>
        <v>15168.671999999999</v>
      </c>
      <c r="AD35" s="82" t="s">
        <v>46</v>
      </c>
      <c r="AE35" s="47" t="s">
        <v>52</v>
      </c>
      <c r="AF35" s="52">
        <v>2.3199999999999998</v>
      </c>
      <c r="AG35" s="21">
        <f>$AF$35*12*AG38</f>
        <v>11837.567999999997</v>
      </c>
      <c r="AH35" s="21">
        <f t="shared" ref="AH35:AI35" si="145">$AF$35*12*AH38</f>
        <v>14858.207999999999</v>
      </c>
      <c r="AI35" s="21">
        <f t="shared" si="145"/>
        <v>9020.159999999998</v>
      </c>
      <c r="AJ35" s="21">
        <f t="shared" ref="AJ35" si="146">$AF$35*12*AJ38</f>
        <v>14446.175999999998</v>
      </c>
      <c r="AK35" s="21">
        <f t="shared" ref="AK35" si="147">$AF$35*12*AK38</f>
        <v>10701.695999999998</v>
      </c>
      <c r="AL35" s="82" t="s">
        <v>46</v>
      </c>
      <c r="AM35" s="47" t="s">
        <v>52</v>
      </c>
      <c r="AN35" s="52">
        <v>2.0099999999999998</v>
      </c>
      <c r="AO35" s="21">
        <f>$AN$35*12*AO38</f>
        <v>2153.9159999999997</v>
      </c>
    </row>
    <row r="36" spans="1:44" s="1" customFormat="1" x14ac:dyDescent="0.2">
      <c r="A36" s="63" t="s">
        <v>47</v>
      </c>
      <c r="B36" s="58" t="s">
        <v>52</v>
      </c>
      <c r="C36" s="52">
        <v>0.65</v>
      </c>
      <c r="D36" s="21">
        <f>$C$36*12*D38</f>
        <v>4669.8600000000006</v>
      </c>
      <c r="E36" s="21">
        <f t="shared" ref="E36:G36" si="148">$C$36*12*E38</f>
        <v>3708.9000000000005</v>
      </c>
      <c r="F36" s="21">
        <f t="shared" si="148"/>
        <v>4579.380000000001</v>
      </c>
      <c r="G36" s="21">
        <f t="shared" si="148"/>
        <v>2655.12</v>
      </c>
      <c r="H36" s="21">
        <v>0</v>
      </c>
      <c r="I36" s="82" t="s">
        <v>66</v>
      </c>
      <c r="J36" s="47" t="s">
        <v>52</v>
      </c>
      <c r="K36" s="52">
        <v>0.65</v>
      </c>
      <c r="L36" s="70">
        <f>$K$36*12*L38</f>
        <v>3250.26</v>
      </c>
      <c r="M36" s="70">
        <f t="shared" ref="M36:N36" si="149">$K$36*12*M38</f>
        <v>2547.4800000000005</v>
      </c>
      <c r="N36" s="70">
        <f t="shared" si="149"/>
        <v>3130.1400000000003</v>
      </c>
      <c r="O36" s="82" t="s">
        <v>66</v>
      </c>
      <c r="P36" s="47" t="s">
        <v>52</v>
      </c>
      <c r="Q36" s="52">
        <v>0.65</v>
      </c>
      <c r="R36" s="70">
        <v>0</v>
      </c>
      <c r="S36" s="70">
        <f t="shared" ref="R36:V36" si="150">R36*12*S38</f>
        <v>0</v>
      </c>
      <c r="T36" s="70">
        <v>0</v>
      </c>
      <c r="U36" s="70">
        <f t="shared" si="150"/>
        <v>0</v>
      </c>
      <c r="V36" s="70">
        <f t="shared" si="150"/>
        <v>0</v>
      </c>
      <c r="W36" s="82" t="s">
        <v>47</v>
      </c>
      <c r="X36" s="47" t="s">
        <v>52</v>
      </c>
      <c r="Y36" s="52">
        <v>0.65</v>
      </c>
      <c r="Z36" s="70">
        <f>$Y$36*12*Z38</f>
        <v>3475.6800000000003</v>
      </c>
      <c r="AA36" s="70">
        <f t="shared" ref="AA36:AC36" si="151">$Y$36*12*AA38</f>
        <v>6479.4600000000009</v>
      </c>
      <c r="AB36" s="70">
        <f t="shared" si="151"/>
        <v>4361.7600000000011</v>
      </c>
      <c r="AC36" s="70">
        <f t="shared" si="151"/>
        <v>3975.6600000000003</v>
      </c>
      <c r="AD36" s="82" t="s">
        <v>66</v>
      </c>
      <c r="AE36" s="47" t="s">
        <v>52</v>
      </c>
      <c r="AF36" s="52">
        <v>0.65</v>
      </c>
      <c r="AG36" s="70">
        <v>0</v>
      </c>
      <c r="AH36" s="70">
        <f>$AF$36*12*AH38</f>
        <v>4162.8600000000006</v>
      </c>
      <c r="AI36" s="70">
        <f t="shared" ref="AI36:AK36" si="152">$AF$36*12*AI38</f>
        <v>2527.2000000000003</v>
      </c>
      <c r="AJ36" s="70">
        <f t="shared" si="152"/>
        <v>4047.42</v>
      </c>
      <c r="AK36" s="70">
        <f t="shared" si="152"/>
        <v>2998.32</v>
      </c>
      <c r="AL36" s="82" t="s">
        <v>66</v>
      </c>
      <c r="AM36" s="47" t="s">
        <v>52</v>
      </c>
      <c r="AN36" s="52">
        <v>0</v>
      </c>
      <c r="AO36" s="70">
        <v>0</v>
      </c>
      <c r="AP36" s="25"/>
    </row>
    <row r="37" spans="1:44" s="15" customFormat="1" x14ac:dyDescent="0.2">
      <c r="A37" s="55" t="s">
        <v>2</v>
      </c>
      <c r="B37" s="64"/>
      <c r="C37" s="53"/>
      <c r="D37" s="13">
        <f>D35+D34+D28+D24+D14+D9+D36</f>
        <v>157869.49199999997</v>
      </c>
      <c r="E37" s="13">
        <f t="shared" ref="E37:H37" si="153">E35+E34+E28+E24+E14+E9+E36</f>
        <v>126926.57999999999</v>
      </c>
      <c r="F37" s="13">
        <f t="shared" si="153"/>
        <v>154956.03600000002</v>
      </c>
      <c r="G37" s="13">
        <f t="shared" si="153"/>
        <v>92994.863999999972</v>
      </c>
      <c r="H37" s="13">
        <f t="shared" si="153"/>
        <v>121003.10399999999</v>
      </c>
      <c r="I37" s="83" t="s">
        <v>2</v>
      </c>
      <c r="J37" s="53"/>
      <c r="K37" s="53"/>
      <c r="L37" s="13">
        <f t="shared" ref="L37:N37" si="154">L35+L34+L28+L24+L14+L10+L36</f>
        <v>103407.67200000001</v>
      </c>
      <c r="M37" s="13">
        <f t="shared" si="154"/>
        <v>82670.256000000008</v>
      </c>
      <c r="N37" s="13">
        <f t="shared" si="154"/>
        <v>99863.207999999999</v>
      </c>
      <c r="O37" s="83" t="s">
        <v>2</v>
      </c>
      <c r="P37" s="53"/>
      <c r="Q37" s="53"/>
      <c r="R37" s="13">
        <f>R35+R34+R28+R24+R14+R10+R36</f>
        <v>61372.383999999991</v>
      </c>
      <c r="S37" s="13">
        <f t="shared" ref="S37:V37" si="155">S35+S34+S28+S24+S14+S10+S36</f>
        <v>28404.880000000001</v>
      </c>
      <c r="T37" s="13">
        <f t="shared" si="155"/>
        <v>28946.175999999996</v>
      </c>
      <c r="U37" s="13">
        <f t="shared" si="155"/>
        <v>43535.391999999993</v>
      </c>
      <c r="V37" s="13">
        <f t="shared" si="155"/>
        <v>25517.967999999997</v>
      </c>
      <c r="W37" s="83" t="s">
        <v>2</v>
      </c>
      <c r="X37" s="53"/>
      <c r="Y37" s="53"/>
      <c r="Z37" s="13">
        <f>Z35+Z34+Z28+Z24+Z14+Z10+Z36</f>
        <v>93081.567999999999</v>
      </c>
      <c r="AA37" s="13">
        <f t="shared" ref="AA37:AC37" si="156">AA35+AA34+AA28+AA24+AA14+AA10+AA36</f>
        <v>171364.69599999997</v>
      </c>
      <c r="AB37" s="13">
        <f t="shared" si="156"/>
        <v>116174.17599999999</v>
      </c>
      <c r="AC37" s="13">
        <f t="shared" si="156"/>
        <v>106111.81599999999</v>
      </c>
      <c r="AD37" s="83" t="s">
        <v>2</v>
      </c>
      <c r="AE37" s="53"/>
      <c r="AF37" s="53"/>
      <c r="AG37" s="13">
        <f>AG35+AG34+AG28+AG24+AG14+AG10+AG36</f>
        <v>79087.024000000005</v>
      </c>
      <c r="AH37" s="13">
        <f t="shared" ref="AH37:AK37" si="157">AH35+AH34+AH28+AH24+AH14+AH10+AH36</f>
        <v>102792.90400000001</v>
      </c>
      <c r="AI37" s="13">
        <f t="shared" si="157"/>
        <v>63386.079999999994</v>
      </c>
      <c r="AJ37" s="13">
        <f t="shared" ref="AJ37" si="158">AJ35+AJ34+AJ28+AJ24+AJ14+AJ10+AJ36</f>
        <v>100012.68800000001</v>
      </c>
      <c r="AK37" s="13">
        <f t="shared" si="157"/>
        <v>74736.448000000004</v>
      </c>
      <c r="AL37" s="83" t="s">
        <v>2</v>
      </c>
      <c r="AM37" s="53"/>
      <c r="AN37" s="53"/>
      <c r="AO37" s="13">
        <f>AO35+AO34+AO28+AO24+AO14+AO10+AO36</f>
        <v>21917.392</v>
      </c>
      <c r="AP37" s="114">
        <f>AO37+AK37+AJ37+AI37+AH37+AG37+AC37+AB37+AA37+Z37+V37+U37+T37+S37+R37+N37+M37+L37+H37+G37+F37+E37+D37</f>
        <v>2056132.8040000005</v>
      </c>
      <c r="AQ37" s="15">
        <f>AP37/12</f>
        <v>171344.40033333338</v>
      </c>
      <c r="AR37" s="15">
        <f>AQ37*5/100</f>
        <v>8567.2200166666698</v>
      </c>
    </row>
    <row r="38" spans="1:44" s="2" customFormat="1" ht="25.5" customHeight="1" x14ac:dyDescent="0.2">
      <c r="A38" s="55" t="s">
        <v>1</v>
      </c>
      <c r="B38" s="64"/>
      <c r="C38" s="54"/>
      <c r="D38" s="93">
        <v>598.70000000000005</v>
      </c>
      <c r="E38" s="93">
        <v>475.5</v>
      </c>
      <c r="F38" s="93">
        <v>587.1</v>
      </c>
      <c r="G38" s="93">
        <v>340.4</v>
      </c>
      <c r="H38" s="93">
        <v>466.4</v>
      </c>
      <c r="I38" s="83" t="s">
        <v>1</v>
      </c>
      <c r="J38" s="53"/>
      <c r="K38" s="54"/>
      <c r="L38" s="36">
        <v>416.7</v>
      </c>
      <c r="M38" s="36">
        <v>326.60000000000002</v>
      </c>
      <c r="N38" s="36">
        <v>401.3</v>
      </c>
      <c r="O38" s="83" t="s">
        <v>1</v>
      </c>
      <c r="P38" s="53"/>
      <c r="Q38" s="54"/>
      <c r="R38" s="94">
        <v>228.4</v>
      </c>
      <c r="S38" s="94">
        <v>100.5</v>
      </c>
      <c r="T38" s="94">
        <v>102.6</v>
      </c>
      <c r="U38" s="94">
        <v>159.19999999999999</v>
      </c>
      <c r="V38" s="94">
        <v>89.3</v>
      </c>
      <c r="W38" s="83" t="s">
        <v>1</v>
      </c>
      <c r="X38" s="53"/>
      <c r="Y38" s="54"/>
      <c r="Z38" s="92">
        <v>445.6</v>
      </c>
      <c r="AA38" s="92">
        <v>830.7</v>
      </c>
      <c r="AB38" s="92">
        <v>559.20000000000005</v>
      </c>
      <c r="AC38" s="92">
        <v>509.7</v>
      </c>
      <c r="AD38" s="83" t="s">
        <v>1</v>
      </c>
      <c r="AE38" s="53"/>
      <c r="AF38" s="54"/>
      <c r="AG38" s="91">
        <v>425.2</v>
      </c>
      <c r="AH38" s="91">
        <v>533.70000000000005</v>
      </c>
      <c r="AI38" s="91">
        <v>324</v>
      </c>
      <c r="AJ38" s="98">
        <v>518.9</v>
      </c>
      <c r="AK38" s="36">
        <v>384.4</v>
      </c>
      <c r="AL38" s="83" t="s">
        <v>1</v>
      </c>
      <c r="AM38" s="53"/>
      <c r="AN38" s="54"/>
      <c r="AO38" s="90">
        <v>89.3</v>
      </c>
      <c r="AP38" s="114">
        <f>AO38+AK38+AJ38+AI38+AH38+AG38+AC38+AB38+AA38+Z38+V38+U38+T38+S38+R38+N38+M38+L38+H38+G38+F38+E38+D38</f>
        <v>8913.4000000000015</v>
      </c>
      <c r="AR38" s="2">
        <f>AP38*70*80/100</f>
        <v>499150.40000000008</v>
      </c>
    </row>
    <row r="39" spans="1:44" s="2" customFormat="1" ht="25.5" customHeight="1" x14ac:dyDescent="0.2">
      <c r="A39" s="55" t="s">
        <v>53</v>
      </c>
      <c r="B39" s="65"/>
      <c r="C39" s="54"/>
      <c r="D39" s="14">
        <f>D37 /12/D38</f>
        <v>21.973928511775508</v>
      </c>
      <c r="E39" s="14">
        <f t="shared" ref="E39:H39" si="159">E37 /12/E38</f>
        <v>22.244405888538378</v>
      </c>
      <c r="F39" s="14">
        <f t="shared" si="159"/>
        <v>21.994554590359396</v>
      </c>
      <c r="G39" s="14">
        <f t="shared" si="159"/>
        <v>22.766075205640416</v>
      </c>
      <c r="H39" s="14">
        <f t="shared" si="159"/>
        <v>21.620051457975986</v>
      </c>
      <c r="I39" s="55" t="s">
        <v>67</v>
      </c>
      <c r="J39" s="54"/>
      <c r="K39" s="54"/>
      <c r="L39" s="14">
        <f t="shared" ref="L39" si="160">L37/12/L38</f>
        <v>20.679880009599234</v>
      </c>
      <c r="M39" s="14">
        <f t="shared" ref="M39:N39" si="161">M37/12/M38</f>
        <v>21.093655848132272</v>
      </c>
      <c r="N39" s="14">
        <f t="shared" si="161"/>
        <v>20.737438325442309</v>
      </c>
      <c r="O39" s="55" t="s">
        <v>67</v>
      </c>
      <c r="P39" s="54"/>
      <c r="Q39" s="54"/>
      <c r="R39" s="14">
        <f t="shared" ref="R39:V39" si="162">R37/12/R38</f>
        <v>22.39214244016345</v>
      </c>
      <c r="S39" s="14">
        <f t="shared" si="162"/>
        <v>23.552968490878939</v>
      </c>
      <c r="T39" s="14">
        <f t="shared" si="162"/>
        <v>23.510539311241065</v>
      </c>
      <c r="U39" s="14">
        <f t="shared" si="162"/>
        <v>22.78862646566164</v>
      </c>
      <c r="V39" s="14">
        <f t="shared" si="162"/>
        <v>23.812960059723778</v>
      </c>
      <c r="W39" s="55" t="s">
        <v>67</v>
      </c>
      <c r="X39" s="54"/>
      <c r="Y39" s="54"/>
      <c r="Z39" s="14">
        <f t="shared" ref="Z39" si="163">Z37/12/Z38</f>
        <v>17.407534410532612</v>
      </c>
      <c r="AA39" s="14">
        <f t="shared" ref="AA39:AC39" si="164">AA37 /12/AA38</f>
        <v>17.190792504313627</v>
      </c>
      <c r="AB39" s="14">
        <f t="shared" si="164"/>
        <v>17.312556032427274</v>
      </c>
      <c r="AC39" s="14">
        <f t="shared" si="164"/>
        <v>17.348737165652999</v>
      </c>
      <c r="AD39" s="55" t="s">
        <v>67</v>
      </c>
      <c r="AE39" s="54"/>
      <c r="AF39" s="54"/>
      <c r="AG39" s="14">
        <f t="shared" ref="AG39" si="165">AG37/12/AG38</f>
        <v>15.499965506428348</v>
      </c>
      <c r="AH39" s="14">
        <f t="shared" ref="AH39:AJ39" si="166">AH37/12/AH38</f>
        <v>16.050356629816999</v>
      </c>
      <c r="AI39" s="14">
        <f t="shared" si="166"/>
        <v>16.303004115226337</v>
      </c>
      <c r="AJ39" s="14">
        <f t="shared" si="166"/>
        <v>16.061650928245651</v>
      </c>
      <c r="AK39" s="14">
        <f>AK37/12/AK38</f>
        <v>16.201970169961847</v>
      </c>
      <c r="AL39" s="55" t="s">
        <v>67</v>
      </c>
      <c r="AM39" s="54"/>
      <c r="AN39" s="54"/>
      <c r="AO39" s="14">
        <f t="shared" ref="AO39" si="167">AO37 /12/AO38</f>
        <v>20.452960059723779</v>
      </c>
      <c r="AP39" s="95"/>
    </row>
    <row r="40" spans="1:44" s="2" customFormat="1" ht="15.75" customHeight="1" x14ac:dyDescent="0.2">
      <c r="A40" s="18"/>
      <c r="B40" s="22"/>
      <c r="C40" s="22"/>
      <c r="D40" s="19"/>
      <c r="E40" s="7"/>
      <c r="F40" s="7"/>
      <c r="G40" s="7"/>
      <c r="H40" s="7"/>
      <c r="I40" s="22"/>
      <c r="J40" s="22"/>
      <c r="K40" s="22"/>
      <c r="L40" s="7"/>
      <c r="M40" s="7"/>
      <c r="N40" s="7"/>
      <c r="O40" s="7"/>
      <c r="P40" s="7"/>
      <c r="Q40" s="22"/>
      <c r="R40" s="22"/>
      <c r="S40" s="22"/>
      <c r="T40" s="22"/>
      <c r="U40" s="22"/>
      <c r="V40" s="22"/>
      <c r="W40" s="22"/>
      <c r="X40" s="22"/>
      <c r="Y40" s="22"/>
      <c r="Z40" s="7"/>
      <c r="AA40" s="7"/>
      <c r="AB40" s="7"/>
      <c r="AC40" s="7"/>
      <c r="AD40" s="1"/>
      <c r="AE40" s="1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spans="1:44" s="2" customFormat="1" ht="25.5" customHeight="1" x14ac:dyDescent="0.2">
      <c r="A41" s="18"/>
      <c r="B41" s="22"/>
      <c r="C41" s="22"/>
      <c r="D41" s="19"/>
      <c r="E41" s="7"/>
      <c r="F41" s="7"/>
      <c r="G41" s="7"/>
      <c r="H41" s="7"/>
      <c r="I41" s="22"/>
      <c r="J41" s="22"/>
      <c r="K41" s="22"/>
      <c r="L41" s="7"/>
      <c r="M41" s="7"/>
      <c r="N41" s="7"/>
      <c r="O41" s="7"/>
      <c r="P41" s="7"/>
      <c r="Q41" s="22"/>
      <c r="R41" s="22"/>
      <c r="S41" s="22"/>
      <c r="T41" s="22"/>
      <c r="U41" s="22"/>
      <c r="V41" s="22"/>
      <c r="W41" s="22"/>
      <c r="X41" s="22"/>
      <c r="Y41" s="22"/>
      <c r="Z41" s="7"/>
      <c r="AA41" s="7"/>
      <c r="AB41" s="7"/>
      <c r="AC41" s="7"/>
      <c r="AD41" s="1"/>
      <c r="AE41" s="1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4" s="1" customFormat="1" ht="12.75" customHeight="1" x14ac:dyDescent="0.2">
      <c r="A42" s="6"/>
      <c r="B42" s="20"/>
      <c r="C42" s="20"/>
      <c r="D42" s="7"/>
      <c r="E42" s="7"/>
      <c r="F42" s="7"/>
      <c r="G42" s="7"/>
      <c r="H42" s="7"/>
      <c r="I42" s="46"/>
      <c r="J42" s="20"/>
      <c r="K42" s="20"/>
      <c r="L42" s="7"/>
      <c r="M42" s="7"/>
      <c r="N42" s="7"/>
      <c r="O42" s="7"/>
      <c r="P42" s="7"/>
      <c r="Q42" s="20"/>
      <c r="R42" s="20"/>
      <c r="S42" s="20"/>
      <c r="T42" s="20"/>
      <c r="U42" s="20"/>
      <c r="V42" s="20"/>
      <c r="W42" s="20"/>
      <c r="X42" s="20"/>
      <c r="Y42" s="20"/>
      <c r="Z42" s="7"/>
      <c r="AA42" s="7"/>
      <c r="AB42" s="7"/>
      <c r="AC42" s="7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1:44" s="1" customFormat="1" ht="12.75" hidden="1" customHeight="1" x14ac:dyDescent="0.2">
      <c r="A43" s="6"/>
      <c r="B43" s="20"/>
      <c r="C43" s="20"/>
      <c r="D43" s="7"/>
      <c r="E43" s="7"/>
      <c r="F43" s="7"/>
      <c r="G43" s="7"/>
      <c r="H43" s="7"/>
      <c r="I43" s="46"/>
      <c r="J43" s="20"/>
      <c r="K43" s="20"/>
      <c r="L43" s="7"/>
      <c r="M43" s="7"/>
      <c r="N43" s="7"/>
      <c r="O43" s="7"/>
      <c r="P43" s="7"/>
      <c r="Q43" s="20"/>
      <c r="R43" s="20"/>
      <c r="S43" s="20"/>
      <c r="T43" s="20"/>
      <c r="U43" s="20"/>
      <c r="V43" s="20"/>
      <c r="W43" s="20"/>
      <c r="X43" s="20"/>
      <c r="Y43" s="20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spans="1:44" s="1" customFormat="1" x14ac:dyDescent="0.2">
      <c r="A44" s="6"/>
      <c r="B44" s="20"/>
      <c r="C44" s="20"/>
      <c r="D44" s="7"/>
      <c r="E44" s="7"/>
      <c r="F44" s="7"/>
      <c r="G44" s="7"/>
      <c r="H44" s="7"/>
      <c r="I44" s="46"/>
      <c r="J44" s="20"/>
      <c r="K44" s="20"/>
      <c r="L44" s="7"/>
      <c r="M44" s="7"/>
      <c r="N44" s="7"/>
      <c r="O44" s="7"/>
      <c r="P44" s="7"/>
      <c r="Q44" s="20"/>
      <c r="R44" s="20"/>
      <c r="S44" s="20"/>
      <c r="T44" s="20"/>
      <c r="U44" s="20"/>
      <c r="V44" s="20"/>
      <c r="W44" s="20"/>
      <c r="X44" s="20"/>
      <c r="Y44" s="20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1:44" s="1" customFormat="1" x14ac:dyDescent="0.2">
      <c r="A45" s="6"/>
      <c r="B45" s="20"/>
      <c r="C45" s="20"/>
      <c r="D45" s="7"/>
      <c r="E45" s="7"/>
      <c r="F45" s="7"/>
      <c r="G45" s="7"/>
      <c r="H45" s="7"/>
      <c r="I45" s="46"/>
      <c r="J45" s="20"/>
      <c r="K45" s="20"/>
      <c r="L45" s="7"/>
      <c r="M45" s="7"/>
      <c r="N45" s="7"/>
      <c r="O45" s="7"/>
      <c r="P45" s="7"/>
      <c r="Q45" s="20"/>
      <c r="R45" s="20"/>
      <c r="S45" s="20"/>
      <c r="T45" s="20"/>
      <c r="U45" s="20"/>
      <c r="V45" s="20"/>
      <c r="W45" s="20"/>
      <c r="X45" s="20"/>
      <c r="Y45" s="20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4" s="1" customFormat="1" x14ac:dyDescent="0.2">
      <c r="A46" s="6" t="s">
        <v>0</v>
      </c>
      <c r="B46" s="20"/>
      <c r="C46" s="20"/>
      <c r="D46" s="7"/>
      <c r="E46" s="7"/>
      <c r="F46" s="7"/>
      <c r="G46" s="7"/>
      <c r="H46" s="7"/>
      <c r="I46" s="46"/>
      <c r="J46" s="20"/>
      <c r="K46" s="20"/>
      <c r="L46" s="7"/>
      <c r="M46" s="7"/>
      <c r="N46" s="7"/>
      <c r="O46" s="7"/>
      <c r="P46" s="7"/>
      <c r="Q46" s="20"/>
      <c r="R46" s="20"/>
      <c r="S46" s="20"/>
      <c r="T46" s="20"/>
      <c r="U46" s="20"/>
      <c r="V46" s="20"/>
      <c r="W46" s="20"/>
      <c r="X46" s="20"/>
      <c r="Y46" s="20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4" s="1" customFormat="1" x14ac:dyDescent="0.2">
      <c r="A47" s="6"/>
      <c r="B47" s="20"/>
      <c r="C47" s="20"/>
      <c r="D47" s="7"/>
      <c r="E47" s="7"/>
      <c r="F47" s="7"/>
      <c r="G47" s="7"/>
      <c r="H47" s="7"/>
      <c r="I47" s="46"/>
      <c r="J47" s="20"/>
      <c r="K47" s="20"/>
      <c r="L47" s="7"/>
      <c r="M47" s="7"/>
      <c r="N47" s="7"/>
      <c r="O47" s="7"/>
      <c r="P47" s="7"/>
      <c r="Q47" s="20"/>
      <c r="R47" s="20"/>
      <c r="S47" s="20"/>
      <c r="T47" s="20"/>
      <c r="U47" s="20"/>
      <c r="V47" s="20"/>
      <c r="W47" s="20"/>
      <c r="X47" s="20"/>
      <c r="Y47" s="20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</sheetData>
  <mergeCells count="16">
    <mergeCell ref="AM7:AM8"/>
    <mergeCell ref="AN7:AN8"/>
    <mergeCell ref="W7:W8"/>
    <mergeCell ref="A6:A8"/>
    <mergeCell ref="B7:B8"/>
    <mergeCell ref="AL7:AL8"/>
    <mergeCell ref="X7:X8"/>
    <mergeCell ref="Y7:Y8"/>
    <mergeCell ref="AD7:AD8"/>
    <mergeCell ref="AE7:AE8"/>
    <mergeCell ref="AF7:AF8"/>
    <mergeCell ref="C7:C8"/>
    <mergeCell ref="K7:K8"/>
    <mergeCell ref="O7:O8"/>
    <mergeCell ref="P7:P8"/>
    <mergeCell ref="Q7:Q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2017-06-06T13:25:28Z</dcterms:modified>
</cp:coreProperties>
</file>